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(fix) skripsi\"/>
    </mc:Choice>
  </mc:AlternateContent>
  <xr:revisionPtr revIDLastSave="0" documentId="13_ncr:1_{3392FA29-7C49-4E3A-B295-F8E50751D2C7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Uji Warna L" sheetId="3" r:id="rId1"/>
    <sheet name="Uji Warna a" sheetId="13" r:id="rId2"/>
    <sheet name="Uji Warna b" sheetId="14" r:id="rId3"/>
    <sheet name="Uji TPT" sheetId="5" r:id="rId4"/>
    <sheet name="Orlep Warna" sheetId="19" r:id="rId5"/>
    <sheet name="Orlep Tekstur" sheetId="20" r:id="rId6"/>
    <sheet name="Orlep Aroma" sheetId="21" r:id="rId7"/>
    <sheet name="Orlep Rasa" sheetId="22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3" l="1"/>
  <c r="D30" i="13"/>
  <c r="J30" i="14"/>
  <c r="I28" i="14"/>
  <c r="AE16" i="20"/>
  <c r="AE12" i="20"/>
  <c r="AD16" i="20"/>
  <c r="AD12" i="20"/>
  <c r="AD9" i="20"/>
  <c r="Z21" i="22" l="1"/>
  <c r="Z20" i="22"/>
  <c r="Z17" i="22"/>
  <c r="Z16" i="22"/>
  <c r="Z15" i="22"/>
  <c r="Z14" i="22"/>
  <c r="Z13" i="22"/>
  <c r="Z12" i="22"/>
  <c r="Z11" i="22"/>
  <c r="Z10" i="22"/>
  <c r="Z9" i="22"/>
  <c r="Z21" i="21"/>
  <c r="Z20" i="21"/>
  <c r="AA18" i="20" l="1"/>
  <c r="Z21" i="20" l="1"/>
  <c r="W16" i="19"/>
  <c r="Z21" i="19" l="1"/>
  <c r="V35" i="22" l="1"/>
  <c r="U35" i="22"/>
  <c r="T35" i="22"/>
  <c r="S35" i="22"/>
  <c r="R35" i="22"/>
  <c r="Q35" i="22"/>
  <c r="P35" i="22"/>
  <c r="O35" i="22"/>
  <c r="N35" i="22"/>
  <c r="V34" i="22"/>
  <c r="AA17" i="22" s="1"/>
  <c r="U34" i="22"/>
  <c r="AA16" i="22" s="1"/>
  <c r="T34" i="22"/>
  <c r="AA15" i="22" s="1"/>
  <c r="S34" i="22"/>
  <c r="AA14" i="22" s="1"/>
  <c r="R34" i="22"/>
  <c r="AA13" i="22" s="1"/>
  <c r="Q34" i="22"/>
  <c r="AA12" i="22" s="1"/>
  <c r="P34" i="22"/>
  <c r="AA11" i="22" s="1"/>
  <c r="O34" i="22"/>
  <c r="AA10" i="22" s="1"/>
  <c r="N34" i="22"/>
  <c r="AA9" i="22" s="1"/>
  <c r="W33" i="22"/>
  <c r="W32" i="22"/>
  <c r="W31" i="22"/>
  <c r="W30" i="22"/>
  <c r="W29" i="22"/>
  <c r="W28" i="22"/>
  <c r="W27" i="22"/>
  <c r="W26" i="22"/>
  <c r="W25" i="22"/>
  <c r="W24" i="22"/>
  <c r="W23" i="22"/>
  <c r="W22" i="22"/>
  <c r="W21" i="22"/>
  <c r="W20" i="22"/>
  <c r="W19" i="22"/>
  <c r="W18" i="22"/>
  <c r="W17" i="22"/>
  <c r="W16" i="22"/>
  <c r="W15" i="22"/>
  <c r="W14" i="22"/>
  <c r="W13" i="22"/>
  <c r="W12" i="22"/>
  <c r="W11" i="22"/>
  <c r="W10" i="22"/>
  <c r="W9" i="22"/>
  <c r="W8" i="22"/>
  <c r="W7" i="22"/>
  <c r="W6" i="22"/>
  <c r="W5" i="22"/>
  <c r="W4" i="22"/>
  <c r="W34" i="22" s="1"/>
  <c r="K35" i="22"/>
  <c r="J35" i="22"/>
  <c r="I35" i="22"/>
  <c r="H35" i="22"/>
  <c r="G35" i="22"/>
  <c r="F35" i="22"/>
  <c r="E35" i="22"/>
  <c r="D35" i="22"/>
  <c r="C35" i="22"/>
  <c r="K34" i="22"/>
  <c r="J34" i="22"/>
  <c r="I34" i="22"/>
  <c r="H34" i="22"/>
  <c r="G34" i="22"/>
  <c r="F34" i="22"/>
  <c r="E34" i="22"/>
  <c r="D34" i="22"/>
  <c r="C34" i="22"/>
  <c r="V35" i="21"/>
  <c r="U35" i="21"/>
  <c r="T35" i="21"/>
  <c r="S35" i="21"/>
  <c r="R35" i="21"/>
  <c r="Q35" i="21"/>
  <c r="P35" i="21"/>
  <c r="O35" i="21"/>
  <c r="N35" i="21"/>
  <c r="V34" i="21"/>
  <c r="AA17" i="21" s="1"/>
  <c r="U34" i="21"/>
  <c r="AA16" i="21" s="1"/>
  <c r="T34" i="21"/>
  <c r="AA15" i="21" s="1"/>
  <c r="S34" i="21"/>
  <c r="AA14" i="21" s="1"/>
  <c r="R34" i="21"/>
  <c r="AA13" i="21" s="1"/>
  <c r="Q34" i="21"/>
  <c r="AA12" i="21" s="1"/>
  <c r="P34" i="21"/>
  <c r="AA11" i="21" s="1"/>
  <c r="O34" i="21"/>
  <c r="AA10" i="21" s="1"/>
  <c r="N34" i="21"/>
  <c r="AA9" i="21" s="1"/>
  <c r="W33" i="21"/>
  <c r="W32" i="21"/>
  <c r="W31" i="21"/>
  <c r="W30" i="21"/>
  <c r="W29" i="21"/>
  <c r="W28" i="21"/>
  <c r="W27" i="21"/>
  <c r="W26" i="21"/>
  <c r="W25" i="21"/>
  <c r="W24" i="21"/>
  <c r="W23" i="21"/>
  <c r="W22" i="21"/>
  <c r="W21" i="21"/>
  <c r="W20" i="21"/>
  <c r="W19" i="21"/>
  <c r="W18" i="21"/>
  <c r="W17" i="21"/>
  <c r="W16" i="21"/>
  <c r="W15" i="21"/>
  <c r="W14" i="21"/>
  <c r="W13" i="21"/>
  <c r="W12" i="21"/>
  <c r="W11" i="21"/>
  <c r="W10" i="21"/>
  <c r="W9" i="21"/>
  <c r="W8" i="21"/>
  <c r="W7" i="21"/>
  <c r="W6" i="21"/>
  <c r="W5" i="21"/>
  <c r="W4" i="21"/>
  <c r="W34" i="21" s="1"/>
  <c r="K35" i="21"/>
  <c r="Z17" i="21" s="1"/>
  <c r="J35" i="21"/>
  <c r="Z16" i="21" s="1"/>
  <c r="I35" i="21"/>
  <c r="Z15" i="21" s="1"/>
  <c r="H35" i="21"/>
  <c r="Z14" i="21" s="1"/>
  <c r="G35" i="21"/>
  <c r="Z13" i="21" s="1"/>
  <c r="F35" i="21"/>
  <c r="Z12" i="21" s="1"/>
  <c r="E35" i="21"/>
  <c r="Z11" i="21" s="1"/>
  <c r="D35" i="21"/>
  <c r="Z10" i="21" s="1"/>
  <c r="C35" i="21"/>
  <c r="Z9" i="21" s="1"/>
  <c r="K34" i="21"/>
  <c r="J34" i="21"/>
  <c r="I34" i="21"/>
  <c r="H34" i="21"/>
  <c r="G34" i="21"/>
  <c r="F34" i="21"/>
  <c r="E34" i="21"/>
  <c r="D34" i="21"/>
  <c r="C34" i="21"/>
  <c r="V35" i="20"/>
  <c r="U35" i="20"/>
  <c r="T35" i="20"/>
  <c r="S35" i="20"/>
  <c r="R35" i="20"/>
  <c r="Q35" i="20"/>
  <c r="P35" i="20"/>
  <c r="O35" i="20"/>
  <c r="N35" i="20"/>
  <c r="V34" i="20"/>
  <c r="AA17" i="20" s="1"/>
  <c r="U34" i="20"/>
  <c r="AA16" i="20" s="1"/>
  <c r="T34" i="20"/>
  <c r="AA15" i="20" s="1"/>
  <c r="S34" i="20"/>
  <c r="AA14" i="20" s="1"/>
  <c r="R34" i="20"/>
  <c r="AA13" i="20" s="1"/>
  <c r="Q34" i="20"/>
  <c r="AA12" i="20" s="1"/>
  <c r="P34" i="20"/>
  <c r="AA11" i="20" s="1"/>
  <c r="O34" i="20"/>
  <c r="AA10" i="20" s="1"/>
  <c r="N34" i="20"/>
  <c r="W33" i="20"/>
  <c r="W32" i="20"/>
  <c r="W31" i="20"/>
  <c r="W30" i="20"/>
  <c r="W29" i="20"/>
  <c r="W28" i="20"/>
  <c r="W27" i="20"/>
  <c r="W26" i="20"/>
  <c r="W25" i="20"/>
  <c r="W24" i="20"/>
  <c r="W23" i="20"/>
  <c r="W22" i="20"/>
  <c r="W21" i="20"/>
  <c r="W20" i="20"/>
  <c r="W19" i="20"/>
  <c r="W18" i="20"/>
  <c r="W17" i="20"/>
  <c r="W16" i="20"/>
  <c r="W15" i="20"/>
  <c r="W14" i="20"/>
  <c r="W13" i="20"/>
  <c r="W12" i="20"/>
  <c r="W11" i="20"/>
  <c r="W10" i="20"/>
  <c r="W9" i="20"/>
  <c r="W8" i="20"/>
  <c r="W7" i="20"/>
  <c r="W6" i="20"/>
  <c r="W5" i="20"/>
  <c r="W4" i="20"/>
  <c r="W34" i="20" s="1"/>
  <c r="K35" i="20"/>
  <c r="Z17" i="20" s="1"/>
  <c r="J35" i="20"/>
  <c r="Z16" i="20" s="1"/>
  <c r="I35" i="20"/>
  <c r="Z15" i="20" s="1"/>
  <c r="H35" i="20"/>
  <c r="Z14" i="20" s="1"/>
  <c r="G35" i="20"/>
  <c r="Z13" i="20" s="1"/>
  <c r="F35" i="20"/>
  <c r="Z12" i="20" s="1"/>
  <c r="E35" i="20"/>
  <c r="Z11" i="20" s="1"/>
  <c r="D35" i="20"/>
  <c r="Z10" i="20" s="1"/>
  <c r="C35" i="20"/>
  <c r="Z9" i="20" s="1"/>
  <c r="K34" i="20"/>
  <c r="J34" i="20"/>
  <c r="I34" i="20"/>
  <c r="H34" i="20"/>
  <c r="G34" i="20"/>
  <c r="F34" i="20"/>
  <c r="E34" i="20"/>
  <c r="D34" i="20"/>
  <c r="C34" i="20"/>
  <c r="V35" i="19"/>
  <c r="U35" i="19"/>
  <c r="T35" i="19"/>
  <c r="S35" i="19"/>
  <c r="R35" i="19"/>
  <c r="Q35" i="19"/>
  <c r="P35" i="19"/>
  <c r="O35" i="19"/>
  <c r="N35" i="19"/>
  <c r="V34" i="19"/>
  <c r="AA17" i="19" s="1"/>
  <c r="U34" i="19"/>
  <c r="AA16" i="19" s="1"/>
  <c r="T34" i="19"/>
  <c r="AA15" i="19" s="1"/>
  <c r="S34" i="19"/>
  <c r="AA14" i="19" s="1"/>
  <c r="R34" i="19"/>
  <c r="AA13" i="19" s="1"/>
  <c r="Q34" i="19"/>
  <c r="AA12" i="19" s="1"/>
  <c r="P34" i="19"/>
  <c r="AA11" i="19" s="1"/>
  <c r="O34" i="19"/>
  <c r="N34" i="19"/>
  <c r="AA9" i="19" s="1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5" i="19"/>
  <c r="W14" i="19"/>
  <c r="W13" i="19"/>
  <c r="W12" i="19"/>
  <c r="W11" i="19"/>
  <c r="W10" i="19"/>
  <c r="W9" i="19"/>
  <c r="W8" i="19"/>
  <c r="W7" i="19"/>
  <c r="W6" i="19"/>
  <c r="W5" i="19"/>
  <c r="W4" i="19"/>
  <c r="W34" i="19" s="1"/>
  <c r="K35" i="19"/>
  <c r="Z17" i="19" s="1"/>
  <c r="J35" i="19"/>
  <c r="Z16" i="19" s="1"/>
  <c r="I35" i="19"/>
  <c r="Z15" i="19" s="1"/>
  <c r="H35" i="19"/>
  <c r="Z14" i="19" s="1"/>
  <c r="G35" i="19"/>
  <c r="Z13" i="19" s="1"/>
  <c r="F35" i="19"/>
  <c r="Z12" i="19" s="1"/>
  <c r="E35" i="19"/>
  <c r="Z11" i="19" s="1"/>
  <c r="D35" i="19"/>
  <c r="Z10" i="19" s="1"/>
  <c r="C35" i="19"/>
  <c r="Z9" i="19" s="1"/>
  <c r="K34" i="19"/>
  <c r="J34" i="19"/>
  <c r="I34" i="19"/>
  <c r="H34" i="19"/>
  <c r="G34" i="19"/>
  <c r="F34" i="19"/>
  <c r="E34" i="19"/>
  <c r="D34" i="19"/>
  <c r="C34" i="19"/>
  <c r="AA9" i="20" l="1"/>
  <c r="Z20" i="20"/>
  <c r="Z20" i="19"/>
  <c r="AA10" i="19"/>
  <c r="C23" i="14" l="1"/>
  <c r="C22" i="14"/>
  <c r="G20" i="14" s="1"/>
  <c r="C21" i="14"/>
  <c r="H20" i="14"/>
  <c r="C18" i="14"/>
  <c r="H18" i="14" s="1"/>
  <c r="C17" i="14"/>
  <c r="H17" i="14" s="1"/>
  <c r="I12" i="14"/>
  <c r="I11" i="14"/>
  <c r="I10" i="14"/>
  <c r="I9" i="14"/>
  <c r="I8" i="14"/>
  <c r="I7" i="14"/>
  <c r="I6" i="14"/>
  <c r="I5" i="14"/>
  <c r="I4" i="14"/>
  <c r="E13" i="14"/>
  <c r="F13" i="14"/>
  <c r="D13" i="14"/>
  <c r="H5" i="14"/>
  <c r="H6" i="14"/>
  <c r="H7" i="14"/>
  <c r="H8" i="14"/>
  <c r="H9" i="14"/>
  <c r="H10" i="14"/>
  <c r="H11" i="14"/>
  <c r="H12" i="14"/>
  <c r="H4" i="14"/>
  <c r="G5" i="14"/>
  <c r="M17" i="14" s="1"/>
  <c r="G6" i="14"/>
  <c r="N17" i="14" s="1"/>
  <c r="G7" i="14"/>
  <c r="L18" i="14" s="1"/>
  <c r="G8" i="14"/>
  <c r="M18" i="14" s="1"/>
  <c r="G9" i="14"/>
  <c r="N18" i="14" s="1"/>
  <c r="G10" i="14"/>
  <c r="L19" i="14" s="1"/>
  <c r="G11" i="14"/>
  <c r="M19" i="14" s="1"/>
  <c r="G12" i="14"/>
  <c r="N19" i="14" s="1"/>
  <c r="G4" i="14"/>
  <c r="L17" i="14" s="1"/>
  <c r="P17" i="14" s="1"/>
  <c r="C23" i="13"/>
  <c r="C22" i="13"/>
  <c r="G20" i="13" s="1"/>
  <c r="C21" i="13"/>
  <c r="C18" i="13"/>
  <c r="G18" i="13" s="1"/>
  <c r="C17" i="13"/>
  <c r="I12" i="13"/>
  <c r="I11" i="13"/>
  <c r="I10" i="13"/>
  <c r="I9" i="13"/>
  <c r="I8" i="13"/>
  <c r="I7" i="13"/>
  <c r="I6" i="13"/>
  <c r="I5" i="13"/>
  <c r="I4" i="13"/>
  <c r="H5" i="13"/>
  <c r="H6" i="13"/>
  <c r="H7" i="13"/>
  <c r="H8" i="13"/>
  <c r="H9" i="13"/>
  <c r="H10" i="13"/>
  <c r="H11" i="13"/>
  <c r="H12" i="13"/>
  <c r="G5" i="13"/>
  <c r="M17" i="13" s="1"/>
  <c r="G6" i="13"/>
  <c r="N17" i="13" s="1"/>
  <c r="G7" i="13"/>
  <c r="L18" i="13" s="1"/>
  <c r="G8" i="13"/>
  <c r="M18" i="13" s="1"/>
  <c r="G9" i="13"/>
  <c r="N18" i="13" s="1"/>
  <c r="G10" i="13"/>
  <c r="L19" i="13" s="1"/>
  <c r="G11" i="13"/>
  <c r="M19" i="13" s="1"/>
  <c r="G12" i="13"/>
  <c r="N19" i="13" s="1"/>
  <c r="H4" i="13"/>
  <c r="G4" i="13"/>
  <c r="L17" i="13" s="1"/>
  <c r="E13" i="13"/>
  <c r="F13" i="13"/>
  <c r="D13" i="13"/>
  <c r="C23" i="3"/>
  <c r="C22" i="3"/>
  <c r="G20" i="3" s="1"/>
  <c r="C21" i="3"/>
  <c r="C18" i="3"/>
  <c r="C17" i="3"/>
  <c r="I12" i="3"/>
  <c r="I11" i="3"/>
  <c r="I10" i="3"/>
  <c r="I9" i="3"/>
  <c r="I8" i="3"/>
  <c r="I7" i="3"/>
  <c r="I6" i="3"/>
  <c r="I5" i="3"/>
  <c r="I4" i="3"/>
  <c r="E13" i="3"/>
  <c r="F13" i="3"/>
  <c r="D13" i="3"/>
  <c r="H5" i="3"/>
  <c r="H6" i="3"/>
  <c r="H7" i="3"/>
  <c r="H8" i="3"/>
  <c r="H9" i="3"/>
  <c r="H10" i="3"/>
  <c r="H11" i="3"/>
  <c r="H12" i="3"/>
  <c r="H4" i="3"/>
  <c r="G5" i="3"/>
  <c r="M17" i="3" s="1"/>
  <c r="G6" i="3"/>
  <c r="N17" i="3" s="1"/>
  <c r="G7" i="3"/>
  <c r="L18" i="3" s="1"/>
  <c r="G8" i="3"/>
  <c r="M18" i="3" s="1"/>
  <c r="G9" i="3"/>
  <c r="N18" i="3" s="1"/>
  <c r="G10" i="3"/>
  <c r="L19" i="3" s="1"/>
  <c r="G11" i="3"/>
  <c r="M19" i="3" s="1"/>
  <c r="G12" i="3"/>
  <c r="N19" i="3" s="1"/>
  <c r="G4" i="3"/>
  <c r="L17" i="3" s="1"/>
  <c r="M21" i="14" l="1"/>
  <c r="N21" i="13"/>
  <c r="O19" i="13"/>
  <c r="M21" i="13"/>
  <c r="O19" i="3"/>
  <c r="P19" i="3"/>
  <c r="G19" i="3"/>
  <c r="O18" i="3"/>
  <c r="H17" i="3"/>
  <c r="H19" i="3"/>
  <c r="G18" i="3"/>
  <c r="H20" i="3"/>
  <c r="N21" i="3"/>
  <c r="H18" i="3"/>
  <c r="H21" i="3"/>
  <c r="O18" i="13"/>
  <c r="G13" i="13"/>
  <c r="L5" i="13" s="1"/>
  <c r="L6" i="13" s="1"/>
  <c r="P18" i="13"/>
  <c r="G19" i="13"/>
  <c r="H20" i="13"/>
  <c r="H21" i="13"/>
  <c r="H18" i="13"/>
  <c r="P17" i="13"/>
  <c r="H19" i="13"/>
  <c r="O18" i="14"/>
  <c r="P18" i="14"/>
  <c r="O19" i="14"/>
  <c r="P19" i="14"/>
  <c r="N21" i="14"/>
  <c r="G13" i="14"/>
  <c r="L5" i="14" s="1"/>
  <c r="L7" i="14" s="1"/>
  <c r="D17" i="14" s="1"/>
  <c r="E17" i="14" s="1"/>
  <c r="H21" i="14"/>
  <c r="G18" i="14"/>
  <c r="G19" i="14"/>
  <c r="G13" i="3"/>
  <c r="L5" i="3" s="1"/>
  <c r="L7" i="3" s="1"/>
  <c r="D17" i="3" s="1"/>
  <c r="E17" i="3" s="1"/>
  <c r="M21" i="3"/>
  <c r="P18" i="3"/>
  <c r="P17" i="3"/>
  <c r="G17" i="14"/>
  <c r="H19" i="14"/>
  <c r="G21" i="14"/>
  <c r="L8" i="14"/>
  <c r="D18" i="14" s="1"/>
  <c r="E18" i="14" s="1"/>
  <c r="O17" i="14"/>
  <c r="O20" i="14" s="1"/>
  <c r="L20" i="14"/>
  <c r="L21" i="14"/>
  <c r="M20" i="14"/>
  <c r="L6" i="14"/>
  <c r="D23" i="14" s="1"/>
  <c r="E23" i="14" s="1"/>
  <c r="N20" i="14"/>
  <c r="G17" i="13"/>
  <c r="H17" i="13"/>
  <c r="G21" i="13"/>
  <c r="O17" i="13"/>
  <c r="O20" i="13" s="1"/>
  <c r="L21" i="13"/>
  <c r="M20" i="13"/>
  <c r="P19" i="13"/>
  <c r="L20" i="13"/>
  <c r="N20" i="13"/>
  <c r="G17" i="3"/>
  <c r="G21" i="3"/>
  <c r="L8" i="3"/>
  <c r="D18" i="3" s="1"/>
  <c r="E18" i="3" s="1"/>
  <c r="O17" i="3"/>
  <c r="L20" i="3"/>
  <c r="L21" i="3"/>
  <c r="M20" i="3"/>
  <c r="N20" i="3"/>
  <c r="L11" i="13" l="1"/>
  <c r="D20" i="13" s="1"/>
  <c r="E20" i="13" s="1"/>
  <c r="L6" i="3"/>
  <c r="D23" i="3" s="1"/>
  <c r="E23" i="3" s="1"/>
  <c r="O20" i="3"/>
  <c r="L7" i="13"/>
  <c r="D17" i="13" s="1"/>
  <c r="E17" i="13" s="1"/>
  <c r="L8" i="13"/>
  <c r="D18" i="13" s="1"/>
  <c r="E18" i="13" s="1"/>
  <c r="D23" i="13"/>
  <c r="E23" i="13" s="1"/>
  <c r="L10" i="3"/>
  <c r="D19" i="3" s="1"/>
  <c r="E19" i="3" s="1"/>
  <c r="L11" i="14"/>
  <c r="D20" i="14" s="1"/>
  <c r="E20" i="14" s="1"/>
  <c r="L9" i="14"/>
  <c r="D22" i="14" s="1"/>
  <c r="E22" i="14" s="1"/>
  <c r="L10" i="14"/>
  <c r="L10" i="13"/>
  <c r="L11" i="3"/>
  <c r="F18" i="14" l="1"/>
  <c r="I18" i="14" s="1"/>
  <c r="C27" i="14"/>
  <c r="L9" i="3"/>
  <c r="D22" i="3" s="1"/>
  <c r="E22" i="3" s="1"/>
  <c r="L12" i="13"/>
  <c r="D21" i="13" s="1"/>
  <c r="E21" i="13" s="1"/>
  <c r="D19" i="13"/>
  <c r="E19" i="13" s="1"/>
  <c r="L9" i="13"/>
  <c r="D22" i="13" s="1"/>
  <c r="E22" i="13" s="1"/>
  <c r="L12" i="14"/>
  <c r="D21" i="14" s="1"/>
  <c r="E21" i="14" s="1"/>
  <c r="F21" i="14" s="1"/>
  <c r="I21" i="14" s="1"/>
  <c r="D19" i="14"/>
  <c r="E19" i="14" s="1"/>
  <c r="F19" i="14" s="1"/>
  <c r="I19" i="14" s="1"/>
  <c r="F20" i="14"/>
  <c r="I20" i="14" s="1"/>
  <c r="F17" i="14"/>
  <c r="I17" i="14" s="1"/>
  <c r="L12" i="3"/>
  <c r="D21" i="3" s="1"/>
  <c r="E21" i="3" s="1"/>
  <c r="F21" i="3" s="1"/>
  <c r="I21" i="3" s="1"/>
  <c r="D20" i="3"/>
  <c r="E20" i="3" s="1"/>
  <c r="F20" i="3" s="1"/>
  <c r="I20" i="3" s="1"/>
  <c r="F19" i="3" l="1"/>
  <c r="I19" i="3" s="1"/>
  <c r="F18" i="3"/>
  <c r="I18" i="3" s="1"/>
  <c r="F20" i="13"/>
  <c r="I20" i="13" s="1"/>
  <c r="C27" i="13"/>
  <c r="F17" i="3"/>
  <c r="I17" i="3" s="1"/>
  <c r="F21" i="13"/>
  <c r="I21" i="13" s="1"/>
  <c r="F19" i="13"/>
  <c r="I19" i="13" s="1"/>
  <c r="F17" i="13"/>
  <c r="I17" i="13" s="1"/>
  <c r="F18" i="13"/>
  <c r="I18" i="13" s="1"/>
  <c r="C23" i="5"/>
  <c r="C22" i="5"/>
  <c r="H19" i="5" s="1"/>
  <c r="C21" i="5"/>
  <c r="G21" i="5" s="1"/>
  <c r="C18" i="5"/>
  <c r="C17" i="5"/>
  <c r="I12" i="5"/>
  <c r="I11" i="5"/>
  <c r="I10" i="5"/>
  <c r="I9" i="5"/>
  <c r="I8" i="5"/>
  <c r="I7" i="5"/>
  <c r="I6" i="5"/>
  <c r="I5" i="5"/>
  <c r="I4" i="5"/>
  <c r="G19" i="5" l="1"/>
  <c r="G20" i="5"/>
  <c r="G18" i="5"/>
  <c r="H20" i="5"/>
  <c r="H21" i="5"/>
  <c r="G17" i="5"/>
  <c r="H18" i="5"/>
  <c r="H17" i="5"/>
  <c r="E13" i="5" l="1"/>
  <c r="F13" i="5"/>
  <c r="D13" i="5"/>
  <c r="H5" i="5" l="1"/>
  <c r="H6" i="5"/>
  <c r="H7" i="5"/>
  <c r="H8" i="5"/>
  <c r="C35" i="5" s="1"/>
  <c r="H9" i="5"/>
  <c r="C36" i="5" s="1"/>
  <c r="H10" i="5"/>
  <c r="H11" i="5"/>
  <c r="H12" i="5"/>
  <c r="H4" i="5"/>
  <c r="G5" i="5"/>
  <c r="M17" i="5" s="1"/>
  <c r="G6" i="5"/>
  <c r="N17" i="5" s="1"/>
  <c r="G7" i="5"/>
  <c r="L18" i="5" s="1"/>
  <c r="G8" i="5"/>
  <c r="M18" i="5" s="1"/>
  <c r="G9" i="5"/>
  <c r="N18" i="5" s="1"/>
  <c r="G10" i="5"/>
  <c r="L19" i="5" s="1"/>
  <c r="G11" i="5"/>
  <c r="M19" i="5" s="1"/>
  <c r="G12" i="5"/>
  <c r="N19" i="5" s="1"/>
  <c r="G4" i="5"/>
  <c r="N21" i="5" l="1"/>
  <c r="P18" i="5"/>
  <c r="O18" i="5"/>
  <c r="P19" i="5"/>
  <c r="O19" i="5"/>
  <c r="N20" i="5"/>
  <c r="L17" i="5"/>
  <c r="M20" i="5"/>
  <c r="M21" i="5"/>
  <c r="G13" i="5"/>
  <c r="L5" i="5" s="1"/>
  <c r="L8" i="5" s="1"/>
  <c r="D18" i="5" s="1"/>
  <c r="E18" i="5" s="1"/>
  <c r="L6" i="5" l="1"/>
  <c r="L7" i="5"/>
  <c r="D17" i="5" s="1"/>
  <c r="E17" i="5" s="1"/>
  <c r="L21" i="5"/>
  <c r="O17" i="5"/>
  <c r="P17" i="5"/>
  <c r="L20" i="5"/>
  <c r="L11" i="5" s="1"/>
  <c r="D20" i="5" s="1"/>
  <c r="E20" i="5" s="1"/>
  <c r="L9" i="5" l="1"/>
  <c r="D22" i="5" s="1"/>
  <c r="E22" i="5" s="1"/>
  <c r="D23" i="5"/>
  <c r="E23" i="5" s="1"/>
  <c r="L10" i="5"/>
  <c r="O20" i="5"/>
  <c r="F17" i="5" l="1"/>
  <c r="I17" i="5" s="1"/>
  <c r="P31" i="5"/>
  <c r="C27" i="5"/>
  <c r="F18" i="5"/>
  <c r="I18" i="5" s="1"/>
  <c r="L12" i="5"/>
  <c r="D21" i="5" s="1"/>
  <c r="E21" i="5" s="1"/>
  <c r="F21" i="5" s="1"/>
  <c r="I21" i="5" s="1"/>
  <c r="D19" i="5"/>
  <c r="E19" i="5" s="1"/>
  <c r="F19" i="5" s="1"/>
  <c r="I19" i="5" s="1"/>
  <c r="F20" i="5"/>
  <c r="I20" i="5" s="1"/>
  <c r="L33" i="5" l="1"/>
  <c r="K31" i="5"/>
  <c r="E31" i="5"/>
  <c r="E36" i="5"/>
  <c r="F36" i="5"/>
</calcChain>
</file>

<file path=xl/sharedStrings.xml><?xml version="1.0" encoding="utf-8"?>
<sst xmlns="http://schemas.openxmlformats.org/spreadsheetml/2006/main" count="485" uniqueCount="89">
  <si>
    <t>No</t>
  </si>
  <si>
    <t>Kode Sampel</t>
  </si>
  <si>
    <t>Ulangan</t>
  </si>
  <si>
    <t>U1</t>
  </si>
  <si>
    <t>U2</t>
  </si>
  <si>
    <t>U3</t>
  </si>
  <si>
    <t>Rata-rata</t>
  </si>
  <si>
    <t>Jumlah</t>
  </si>
  <si>
    <t>Jumlah Total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</si>
  <si>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</si>
  <si>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</si>
  <si>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</si>
  <si>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</si>
  <si>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</si>
  <si>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</si>
  <si>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</si>
  <si>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</si>
  <si>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</si>
  <si>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Total</t>
  </si>
  <si>
    <t>t</t>
  </si>
  <si>
    <t>r</t>
  </si>
  <si>
    <t>FK</t>
  </si>
  <si>
    <t>JKT</t>
  </si>
  <si>
    <t>JKK</t>
  </si>
  <si>
    <t>JKP</t>
  </si>
  <si>
    <t>JKG</t>
  </si>
  <si>
    <t>SK</t>
  </si>
  <si>
    <t>db</t>
  </si>
  <si>
    <t>JK</t>
  </si>
  <si>
    <t>KT</t>
  </si>
  <si>
    <t>F Hitung</t>
  </si>
  <si>
    <t>Kelompok</t>
  </si>
  <si>
    <t>Perlakuan</t>
  </si>
  <si>
    <t>Galat</t>
  </si>
  <si>
    <t>TABEL DUA ARAH</t>
  </si>
  <si>
    <t>Rerata</t>
  </si>
  <si>
    <t>TABEL ANOVA</t>
  </si>
  <si>
    <t>J.K = Adj SS</t>
  </si>
  <si>
    <t>K.T = Adj MS</t>
  </si>
  <si>
    <t>F hitung = F</t>
  </si>
  <si>
    <t>d.b.=DF</t>
  </si>
  <si>
    <t>Notasi</t>
  </si>
  <si>
    <t>F Tabel 5%</t>
  </si>
  <si>
    <t>UJI LANJUT</t>
  </si>
  <si>
    <t xml:space="preserve">BNJ </t>
  </si>
  <si>
    <t>Q (5%) (t; d.b. galat) x akar(KTG/n)</t>
  </si>
  <si>
    <t>F Tabel 1%</t>
  </si>
  <si>
    <t>Nilai STDEV</t>
  </si>
  <si>
    <t>a</t>
  </si>
  <si>
    <t>b</t>
  </si>
  <si>
    <t>bc</t>
  </si>
  <si>
    <t>c</t>
  </si>
  <si>
    <t>ab</t>
  </si>
  <si>
    <t xml:space="preserve">Panelis </t>
  </si>
  <si>
    <t>G1P1</t>
  </si>
  <si>
    <t>G1P2</t>
  </si>
  <si>
    <t>G1P3</t>
  </si>
  <si>
    <t>G2P1</t>
  </si>
  <si>
    <t>G2P2</t>
  </si>
  <si>
    <t>G2P3</t>
  </si>
  <si>
    <t>G3P1</t>
  </si>
  <si>
    <t>G3P2</t>
  </si>
  <si>
    <t>G3P3</t>
  </si>
  <si>
    <t>G1</t>
  </si>
  <si>
    <t>G2</t>
  </si>
  <si>
    <t>G3</t>
  </si>
  <si>
    <t>G</t>
  </si>
  <si>
    <t>P</t>
  </si>
  <si>
    <t>G X P</t>
  </si>
  <si>
    <t>JKGP</t>
  </si>
  <si>
    <t>GP X PS</t>
  </si>
  <si>
    <t>G1P2 (gula pasir 55% : CMC 0,5%)</t>
  </si>
  <si>
    <t>G1P1 (gula pasir 55% : CMC 0,25%)</t>
  </si>
  <si>
    <t>G1P3 (gula pasir 55% : CMC 0,75%)</t>
  </si>
  <si>
    <t>G2P1 (gula pasir 60% : CMC 0,25%)</t>
  </si>
  <si>
    <t>G2P2 (gula pasir 60% : CMC 0,5%)</t>
  </si>
  <si>
    <t>G2P3 (gula pasir 60% : CMC 0,75%)</t>
  </si>
  <si>
    <t>G3P1 (gula pasir 65% : CMC 0,25%)</t>
  </si>
  <si>
    <t>G3P2 (gula pasir 65% : CMC 0,5%)</t>
  </si>
  <si>
    <t>G3P3 (gula pasir 65% : CMC 0,75%)</t>
  </si>
  <si>
    <t xml:space="preserve">T </t>
  </si>
  <si>
    <t>X2</t>
  </si>
  <si>
    <t>T&lt;X2</t>
  </si>
  <si>
    <t>H0 tidak diterima</t>
  </si>
  <si>
    <t>tn</t>
  </si>
  <si>
    <t>Panelis</t>
  </si>
  <si>
    <t>Total Rangking</t>
  </si>
  <si>
    <t>Titik Kritis</t>
  </si>
  <si>
    <t>H0 diterima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</si>
</sst>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);\(0.00\)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rgb="FF00206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2060"/>
      <name val="Calibri"/>
      <family val="2"/>
      <scheme val="minor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B9FA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4" xfId="0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4" xfId="0" applyNumberFormat="1" applyBorder="1"/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0" fontId="2" fillId="3" borderId="0" xfId="0" applyFont="1" applyFill="1"/>
    <xf numFmtId="0" fontId="2" fillId="0" borderId="0" xfId="0" applyFont="1"/>
    <xf numFmtId="2" fontId="0" fillId="3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0" borderId="7" xfId="0" applyNumberFormat="1" applyBorder="1"/>
    <xf numFmtId="0" fontId="3" fillId="0" borderId="0" xfId="0" applyFont="1"/>
    <xf numFmtId="2" fontId="0" fillId="3" borderId="4" xfId="0" applyNumberFormat="1" applyFill="1" applyBorder="1" applyAlignment="1">
      <alignment horizontal="center" vertical="center"/>
    </xf>
    <xf numFmtId="2" fontId="0" fillId="2" borderId="4" xfId="0" applyNumberFormat="1" applyFill="1" applyBorder="1"/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/>
    </xf>
    <xf numFmtId="0" fontId="0" fillId="2" borderId="4" xfId="0" applyFill="1" applyBorder="1"/>
    <xf numFmtId="164" fontId="0" fillId="0" borderId="1" xfId="0" applyNumberFormat="1" applyBorder="1" applyAlignment="1">
      <alignment horizontal="center" vertical="center"/>
    </xf>
    <xf numFmtId="0" fontId="6" fillId="0" borderId="0" xfId="0" applyFont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0" fontId="0" fillId="0" borderId="3" xfId="0" applyBorder="1"/>
    <xf numFmtId="0" fontId="0" fillId="0" borderId="3" xfId="0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9" xfId="0" applyNumberFormat="1" applyBorder="1"/>
    <xf numFmtId="2" fontId="0" fillId="2" borderId="1" xfId="0" applyNumberFormat="1" applyFill="1" applyBorder="1"/>
    <xf numFmtId="0" fontId="7" fillId="0" borderId="0" xfId="0" applyFont="1" applyAlignment="1">
      <alignment horizontal="justify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4" fontId="0" fillId="5" borderId="1" xfId="0" applyNumberFormat="1" applyFill="1" applyBorder="1"/>
    <xf numFmtId="0" fontId="0" fillId="5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left" vertical="center"/>
    </xf>
    <xf numFmtId="0" fontId="0" fillId="5" borderId="4" xfId="0" applyFill="1" applyBorder="1"/>
    <xf numFmtId="0" fontId="0" fillId="5" borderId="7" xfId="0" applyFill="1" applyBorder="1"/>
    <xf numFmtId="2" fontId="0" fillId="5" borderId="1" xfId="0" applyNumberFormat="1" applyFill="1" applyBorder="1"/>
    <xf numFmtId="0" fontId="1" fillId="5" borderId="1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2" fontId="0" fillId="5" borderId="0" xfId="0" applyNumberFormat="1" applyFill="1"/>
    <xf numFmtId="0" fontId="0" fillId="5" borderId="0" xfId="0" applyFill="1"/>
    <xf numFmtId="0" fontId="0" fillId="5" borderId="10" xfId="0" applyFill="1" applyBorder="1"/>
    <xf numFmtId="0" fontId="0" fillId="5" borderId="11" xfId="0" applyFill="1" applyBorder="1"/>
    <xf numFmtId="2" fontId="0" fillId="5" borderId="2" xfId="0" applyNumberFormat="1" applyFill="1" applyBorder="1" applyAlignment="1">
      <alignment horizontal="center" vertical="center"/>
    </xf>
    <xf numFmtId="2" fontId="0" fillId="5" borderId="8" xfId="0" applyNumberFormat="1" applyFill="1" applyBorder="1" applyAlignment="1">
      <alignment horizontal="center" vertical="center"/>
    </xf>
    <xf numFmtId="0" fontId="0" fillId="5" borderId="3" xfId="0" applyFill="1" applyBorder="1"/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/>
    <xf numFmtId="2" fontId="0" fillId="5" borderId="11" xfId="0" applyNumberFormat="1" applyFill="1" applyBorder="1" applyAlignment="1">
      <alignment horizontal="left"/>
    </xf>
    <xf numFmtId="0" fontId="0" fillId="5" borderId="0" xfId="0" applyFill="1" applyAlignment="1">
      <alignment horizontal="center"/>
    </xf>
    <xf numFmtId="2" fontId="0" fillId="4" borderId="0" xfId="0" applyNumberFormat="1" applyFill="1"/>
    <xf numFmtId="0" fontId="5" fillId="3" borderId="1" xfId="0" applyFont="1" applyFill="1" applyBorder="1" applyAlignment="1">
      <alignment horizontal="left" wrapText="1"/>
    </xf>
    <xf numFmtId="0" fontId="0" fillId="3" borderId="10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 vertical="center"/>
    </xf>
    <xf numFmtId="2" fontId="0" fillId="5" borderId="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9FA1"/>
      <color rgb="FFFF99FF"/>
      <color rgb="FFF2688F"/>
      <color rgb="FFEC9EB1"/>
      <color rgb="FFE888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34"/>
  <sheetViews>
    <sheetView zoomScale="90" zoomScaleNormal="90" workbookViewId="0">
      <selection activeCell="N22" sqref="N22"/>
    </sheetView>
  </sheetViews>
  <sheetFormatPr defaultRowHeight="15" x14ac:dyDescent="0.25"/>
  <cols>
    <col min="2" max="2" width="13" customWidth="1"/>
    <col min="3" max="3" width="15" customWidth="1"/>
    <col min="6" max="6" width="11.140625" customWidth="1"/>
    <col min="7" max="7" width="12.42578125" customWidth="1"/>
    <col min="8" max="8" width="12.85546875" customWidth="1"/>
    <col min="9" max="9" width="13.42578125" customWidth="1"/>
    <col min="10" max="10" width="8" customWidth="1"/>
    <col min="11" max="11" width="11.5703125" customWidth="1"/>
    <col min="12" max="12" width="13.28515625" customWidth="1"/>
  </cols>
  <sheetData>
    <row r="1" spans="2:16" ht="15.75" thickBot="1" x14ac:dyDescent="0.3"/>
    <row r="2" spans="2:16" ht="15.75" thickBot="1" x14ac:dyDescent="0.3">
      <c r="B2" s="69" t="s">
        <v>0</v>
      </c>
      <c r="C2" s="69" t="s">
        <v>1</v>
      </c>
      <c r="D2" s="69" t="s">
        <v>2</v>
      </c>
      <c r="E2" s="69"/>
      <c r="F2" s="69"/>
      <c r="G2" s="69" t="s">
        <v>7</v>
      </c>
      <c r="H2" s="69" t="s">
        <v>6</v>
      </c>
      <c r="I2" s="70" t="s">
        <v>47</v>
      </c>
      <c r="K2" s="46" t="s">
        <v>19</v>
      </c>
      <c r="L2" s="4">
        <v>9</v>
      </c>
    </row>
    <row r="3" spans="2:16" ht="15.75" thickBot="1" x14ac:dyDescent="0.3">
      <c r="B3" s="69"/>
      <c r="C3" s="69"/>
      <c r="D3" s="40" t="s">
        <v>3</v>
      </c>
      <c r="E3" s="40" t="s">
        <v>4</v>
      </c>
      <c r="F3" s="40" t="s">
        <v>5</v>
      </c>
      <c r="G3" s="69"/>
      <c r="H3" s="69"/>
      <c r="I3" s="71"/>
      <c r="K3" s="46" t="s">
        <v>20</v>
      </c>
      <c r="L3" s="4">
        <v>3</v>
      </c>
    </row>
    <row r="4" spans="2:16" ht="15.75" thickBot="1" x14ac:dyDescent="0.3">
      <c r="B4" s="24">
        <v>1</v>
      </c>
      <c r="C4" s="24" t="s">
        <v>54</v>
      </c>
      <c r="D4" s="26">
        <v>29.23</v>
      </c>
      <c r="E4" s="26">
        <v>28</v>
      </c>
      <c r="F4" s="26">
        <v>29.42</v>
      </c>
      <c r="G4" s="6">
        <f>SUM(D4:F4)</f>
        <v>86.65</v>
      </c>
      <c r="H4" s="6">
        <f>AVERAGE(D4:F4)</f>
        <v>28.883333333333336</v>
      </c>
      <c r="I4" s="5">
        <f>STDEV(D4:F4)</f>
        <v>0.77086531465187513</v>
      </c>
    </row>
    <row r="5" spans="2:16" ht="15.75" thickBot="1" x14ac:dyDescent="0.3">
      <c r="B5" s="24">
        <v>2</v>
      </c>
      <c r="C5" s="24" t="s">
        <v>55</v>
      </c>
      <c r="D5" s="26">
        <v>28.37</v>
      </c>
      <c r="E5" s="26">
        <v>28.87</v>
      </c>
      <c r="F5" s="26">
        <v>29.11</v>
      </c>
      <c r="G5" s="6">
        <f t="shared" ref="G5:G12" si="0">SUM(D5:F5)</f>
        <v>86.35</v>
      </c>
      <c r="H5" s="6">
        <f t="shared" ref="H5:H12" si="1">AVERAGE(D5:F5)</f>
        <v>28.783333333333331</v>
      </c>
      <c r="I5" s="5">
        <f t="shared" ref="I5:I12" si="2">STDEV(D5:F5)</f>
        <v>0.37753587026047314</v>
      </c>
      <c r="K5" s="46" t="s">
        <v>21</v>
      </c>
      <c r="L5" s="7">
        <f>(G13^2)/(L2*L3)</f>
        <v>21439.344033333335</v>
      </c>
    </row>
    <row r="6" spans="2:16" ht="15.75" thickBot="1" x14ac:dyDescent="0.3">
      <c r="B6" s="24">
        <v>3</v>
      </c>
      <c r="C6" s="24" t="s">
        <v>56</v>
      </c>
      <c r="D6" s="26">
        <v>28.4</v>
      </c>
      <c r="E6" s="26">
        <v>28.89</v>
      </c>
      <c r="F6" s="26">
        <v>28.23</v>
      </c>
      <c r="G6" s="6">
        <f t="shared" si="0"/>
        <v>85.52</v>
      </c>
      <c r="H6" s="6">
        <f t="shared" si="1"/>
        <v>28.506666666666664</v>
      </c>
      <c r="I6" s="5">
        <f t="shared" si="2"/>
        <v>0.3426854728950931</v>
      </c>
      <c r="K6" s="46" t="s">
        <v>22</v>
      </c>
      <c r="L6" s="7">
        <f>SUMSQ(D4:F12)-L5</f>
        <v>53.932066666668106</v>
      </c>
    </row>
    <row r="7" spans="2:16" ht="15.75" thickBot="1" x14ac:dyDescent="0.3">
      <c r="B7" s="24">
        <v>4</v>
      </c>
      <c r="C7" s="24" t="s">
        <v>57</v>
      </c>
      <c r="D7" s="26">
        <v>29.28</v>
      </c>
      <c r="E7" s="26">
        <v>28.46</v>
      </c>
      <c r="F7" s="26">
        <v>28.59</v>
      </c>
      <c r="G7" s="6">
        <f t="shared" si="0"/>
        <v>86.33</v>
      </c>
      <c r="H7" s="6">
        <f t="shared" si="1"/>
        <v>28.776666666666667</v>
      </c>
      <c r="I7" s="5">
        <f t="shared" si="2"/>
        <v>0.44071910933533809</v>
      </c>
      <c r="K7" s="46" t="s">
        <v>23</v>
      </c>
      <c r="L7" s="7">
        <f>(SUMSQ(D13:F13)/9)-L5</f>
        <v>2.8144666666667035</v>
      </c>
    </row>
    <row r="8" spans="2:16" ht="15.75" thickBot="1" x14ac:dyDescent="0.3">
      <c r="B8" s="24">
        <v>5</v>
      </c>
      <c r="C8" s="24" t="s">
        <v>58</v>
      </c>
      <c r="D8" s="26">
        <v>28.08</v>
      </c>
      <c r="E8" s="26">
        <v>28.26</v>
      </c>
      <c r="F8" s="26">
        <v>29.11</v>
      </c>
      <c r="G8" s="6">
        <f t="shared" si="0"/>
        <v>85.45</v>
      </c>
      <c r="H8" s="6">
        <f t="shared" si="1"/>
        <v>28.483333333333334</v>
      </c>
      <c r="I8" s="5">
        <f t="shared" si="2"/>
        <v>0.55012119876744736</v>
      </c>
      <c r="K8" s="46" t="s">
        <v>24</v>
      </c>
      <c r="L8" s="7">
        <f>(SUMSQ(G4:G12)/L3)-L5</f>
        <v>26.10133333333215</v>
      </c>
    </row>
    <row r="9" spans="2:16" ht="15.75" thickBot="1" x14ac:dyDescent="0.3">
      <c r="B9" s="24">
        <v>6</v>
      </c>
      <c r="C9" s="24" t="s">
        <v>59</v>
      </c>
      <c r="D9" s="26">
        <v>29.68</v>
      </c>
      <c r="E9" s="26">
        <v>27.84</v>
      </c>
      <c r="F9" s="26">
        <v>27.56</v>
      </c>
      <c r="G9" s="6">
        <f t="shared" si="0"/>
        <v>85.08</v>
      </c>
      <c r="H9" s="6">
        <f t="shared" si="1"/>
        <v>28.36</v>
      </c>
      <c r="I9" s="5">
        <f t="shared" si="2"/>
        <v>1.1516944039110377</v>
      </c>
      <c r="K9" s="47" t="s">
        <v>25</v>
      </c>
      <c r="L9" s="18">
        <f>L6-L7-L8</f>
        <v>25.016266666669253</v>
      </c>
    </row>
    <row r="10" spans="2:16" ht="15.75" thickBot="1" x14ac:dyDescent="0.3">
      <c r="B10" s="24">
        <v>7</v>
      </c>
      <c r="C10" s="24" t="s">
        <v>60</v>
      </c>
      <c r="D10" s="26">
        <v>28.34</v>
      </c>
      <c r="E10" s="26">
        <v>28.68</v>
      </c>
      <c r="F10" s="26">
        <v>27.45</v>
      </c>
      <c r="G10" s="6">
        <f t="shared" si="0"/>
        <v>84.47</v>
      </c>
      <c r="H10" s="6">
        <f t="shared" si="1"/>
        <v>28.156666666666666</v>
      </c>
      <c r="I10" s="5">
        <f t="shared" si="2"/>
        <v>0.63516402081142287</v>
      </c>
      <c r="K10" s="46" t="s">
        <v>25</v>
      </c>
      <c r="L10" s="7">
        <f>(SUMSQ(O17:O19)/L2)-L5</f>
        <v>11.250688888889272</v>
      </c>
    </row>
    <row r="11" spans="2:16" ht="15.75" thickBot="1" x14ac:dyDescent="0.3">
      <c r="B11" s="24">
        <v>8</v>
      </c>
      <c r="C11" s="24" t="s">
        <v>61</v>
      </c>
      <c r="D11" s="26">
        <v>27.43</v>
      </c>
      <c r="E11" s="26">
        <v>28.92</v>
      </c>
      <c r="F11" s="26">
        <v>28.17</v>
      </c>
      <c r="G11" s="6">
        <f t="shared" si="0"/>
        <v>84.52000000000001</v>
      </c>
      <c r="H11" s="6">
        <f t="shared" si="1"/>
        <v>28.173333333333336</v>
      </c>
      <c r="I11" s="5">
        <f t="shared" si="2"/>
        <v>0.74500559282017131</v>
      </c>
      <c r="K11" s="46" t="s">
        <v>24</v>
      </c>
      <c r="L11" s="7">
        <f>(SUMSQ(L20:N20)/9)-L5</f>
        <v>7.2213555555608764</v>
      </c>
    </row>
    <row r="12" spans="2:16" ht="15.75" thickBot="1" x14ac:dyDescent="0.3">
      <c r="B12" s="24">
        <v>9</v>
      </c>
      <c r="C12" s="24" t="s">
        <v>62</v>
      </c>
      <c r="D12" s="26">
        <v>26.61</v>
      </c>
      <c r="E12" s="26">
        <v>27.98</v>
      </c>
      <c r="F12" s="26">
        <v>21.87</v>
      </c>
      <c r="G12" s="6">
        <f t="shared" si="0"/>
        <v>76.460000000000008</v>
      </c>
      <c r="H12" s="6">
        <f t="shared" si="1"/>
        <v>25.486666666666668</v>
      </c>
      <c r="I12" s="5">
        <f t="shared" si="2"/>
        <v>3.2061555379196798</v>
      </c>
      <c r="K12" s="46" t="s">
        <v>69</v>
      </c>
      <c r="L12" s="7">
        <f>L8-L10-L11</f>
        <v>7.6292888888820016</v>
      </c>
    </row>
    <row r="13" spans="2:16" x14ac:dyDescent="0.25">
      <c r="B13" s="72" t="s">
        <v>18</v>
      </c>
      <c r="C13" s="73"/>
      <c r="D13" s="43">
        <f>SUM(D4:D12)</f>
        <v>255.42000000000002</v>
      </c>
      <c r="E13" s="43">
        <f>SUM(E4:E12)</f>
        <v>255.9</v>
      </c>
      <c r="F13" s="43">
        <f>SUM(F4:F12)</f>
        <v>249.51</v>
      </c>
      <c r="G13" s="43">
        <f>SUM(G4:G12)</f>
        <v>760.83</v>
      </c>
      <c r="H13" s="11"/>
      <c r="I13" s="13"/>
    </row>
    <row r="15" spans="2:16" ht="15.75" thickBot="1" x14ac:dyDescent="0.3">
      <c r="B15" s="15" t="s">
        <v>36</v>
      </c>
      <c r="D15" s="19" t="s">
        <v>40</v>
      </c>
      <c r="E15" s="19" t="s">
        <v>37</v>
      </c>
      <c r="F15" s="19" t="s">
        <v>38</v>
      </c>
      <c r="G15" s="19" t="s">
        <v>39</v>
      </c>
      <c r="K15" s="14" t="s">
        <v>34</v>
      </c>
      <c r="L15" s="15"/>
    </row>
    <row r="16" spans="2:16" ht="15.75" thickBot="1" x14ac:dyDescent="0.3">
      <c r="B16" s="44" t="s">
        <v>26</v>
      </c>
      <c r="C16" s="44" t="s">
        <v>27</v>
      </c>
      <c r="D16" s="44" t="s">
        <v>28</v>
      </c>
      <c r="E16" s="44" t="s">
        <v>29</v>
      </c>
      <c r="F16" s="44" t="s">
        <v>30</v>
      </c>
      <c r="G16" s="44" t="s">
        <v>42</v>
      </c>
      <c r="H16" s="44" t="s">
        <v>46</v>
      </c>
      <c r="I16" s="44" t="s">
        <v>41</v>
      </c>
      <c r="K16" s="40" t="s">
        <v>32</v>
      </c>
      <c r="L16" s="40" t="s">
        <v>9</v>
      </c>
      <c r="M16" s="40" t="s">
        <v>10</v>
      </c>
      <c r="N16" s="40" t="s">
        <v>11</v>
      </c>
      <c r="O16" s="40" t="s">
        <v>18</v>
      </c>
      <c r="P16" s="40" t="s">
        <v>35</v>
      </c>
    </row>
    <row r="17" spans="2:16" ht="15.75" thickBot="1" x14ac:dyDescent="0.3">
      <c r="B17" s="45" t="s">
        <v>31</v>
      </c>
      <c r="C17" s="8">
        <f>L3-1</f>
        <v>2</v>
      </c>
      <c r="D17" s="9">
        <f>L7</f>
        <v>2.8144666666667035</v>
      </c>
      <c r="E17" s="9">
        <f t="shared" ref="E17:E23" si="3">D17/C17</f>
        <v>1.4072333333333518</v>
      </c>
      <c r="F17" s="9">
        <f>E17/E22</f>
        <v>0.90004370489593311</v>
      </c>
      <c r="G17" s="7">
        <f>FINV(0.05,C17,C22)</f>
        <v>3.6337234675916301</v>
      </c>
      <c r="H17" s="4">
        <f>FINV(0.01,C17,C22)</f>
        <v>6.2262352803113821</v>
      </c>
      <c r="I17" s="4" t="str">
        <f>IF(F17&lt;G17,"tn",IF(F17&lt;H17,"*","**"))</f>
        <v>tn</v>
      </c>
      <c r="K17" s="40" t="s">
        <v>63</v>
      </c>
      <c r="L17" s="16">
        <f>G4</f>
        <v>86.65</v>
      </c>
      <c r="M17" s="16">
        <f>G5</f>
        <v>86.35</v>
      </c>
      <c r="N17" s="16">
        <f>G6</f>
        <v>85.52</v>
      </c>
      <c r="O17" s="16">
        <f>SUM(L17:N17)</f>
        <v>258.52</v>
      </c>
      <c r="P17" s="16">
        <f>AVERAGE(L17:N17)</f>
        <v>86.173333333333332</v>
      </c>
    </row>
    <row r="18" spans="2:16" ht="15.75" thickBot="1" x14ac:dyDescent="0.3">
      <c r="B18" s="45" t="s">
        <v>32</v>
      </c>
      <c r="C18" s="8">
        <f>L2-1</f>
        <v>8</v>
      </c>
      <c r="D18" s="9">
        <f>L8</f>
        <v>26.10133333333215</v>
      </c>
      <c r="E18" s="9">
        <f t="shared" si="3"/>
        <v>3.2626666666665187</v>
      </c>
      <c r="F18" s="9">
        <f>E18/E22</f>
        <v>2.0867488887227603</v>
      </c>
      <c r="G18" s="7">
        <f>FINV(0.05,C18,C22)</f>
        <v>2.5910961798744014</v>
      </c>
      <c r="H18" s="4">
        <f>FINV(0.01,C18,C22)</f>
        <v>3.8895721399261927</v>
      </c>
      <c r="I18" s="4" t="str">
        <f>IF(F18&lt;G18,"tn",IF(F18&lt;H18,"*","**"))</f>
        <v>tn</v>
      </c>
      <c r="K18" s="40" t="s">
        <v>64</v>
      </c>
      <c r="L18" s="16">
        <f>G7</f>
        <v>86.33</v>
      </c>
      <c r="M18" s="16">
        <f>G8</f>
        <v>85.45</v>
      </c>
      <c r="N18" s="16">
        <f>G9</f>
        <v>85.08</v>
      </c>
      <c r="O18" s="16">
        <f>SUM(L18:N18)</f>
        <v>256.86</v>
      </c>
      <c r="P18" s="16">
        <f>AVERAGE(L18:N18)</f>
        <v>85.62</v>
      </c>
    </row>
    <row r="19" spans="2:16" ht="15.75" thickBot="1" x14ac:dyDescent="0.3">
      <c r="B19" s="45" t="s">
        <v>66</v>
      </c>
      <c r="C19" s="8">
        <v>2</v>
      </c>
      <c r="D19" s="9">
        <f>L10</f>
        <v>11.250688888889272</v>
      </c>
      <c r="E19" s="9">
        <f t="shared" si="3"/>
        <v>5.6253444444446359</v>
      </c>
      <c r="F19" s="9">
        <f>E19/E22</f>
        <v>3.5978794242321612</v>
      </c>
      <c r="G19" s="7">
        <f>FINV(0.05,C19,C22)</f>
        <v>3.6337234675916301</v>
      </c>
      <c r="H19" s="4">
        <f>FINV(0.01,C19,C22)</f>
        <v>6.2262352803113821</v>
      </c>
      <c r="I19" s="4" t="str">
        <f>IF(F19&lt;G19,"tn",IF(F19&lt;H19,"*","**"))</f>
        <v>tn</v>
      </c>
      <c r="K19" s="40" t="s">
        <v>65</v>
      </c>
      <c r="L19" s="16">
        <f>G10</f>
        <v>84.47</v>
      </c>
      <c r="M19" s="16">
        <f>G11</f>
        <v>84.52000000000001</v>
      </c>
      <c r="N19" s="16">
        <f>G12</f>
        <v>76.460000000000008</v>
      </c>
      <c r="O19" s="16">
        <f>SUM(L19:N19)</f>
        <v>245.45000000000002</v>
      </c>
      <c r="P19" s="16">
        <f>AVERAGE(L19:N19)</f>
        <v>81.816666666666677</v>
      </c>
    </row>
    <row r="20" spans="2:16" ht="15.75" thickBot="1" x14ac:dyDescent="0.3">
      <c r="B20" s="45" t="s">
        <v>67</v>
      </c>
      <c r="C20" s="8">
        <v>2</v>
      </c>
      <c r="D20" s="9">
        <f>L11</f>
        <v>7.2213555555608764</v>
      </c>
      <c r="E20" s="9">
        <f t="shared" si="3"/>
        <v>3.6106777777804382</v>
      </c>
      <c r="F20" s="9">
        <f>E20/E22</f>
        <v>2.3093311729627004</v>
      </c>
      <c r="G20" s="7">
        <f>FINV(0.05,C20,C22)</f>
        <v>3.6337234675916301</v>
      </c>
      <c r="H20" s="4">
        <f>FINV(0.01,C20,C22)</f>
        <v>6.2262352803113821</v>
      </c>
      <c r="I20" s="4" t="str">
        <f>IF(F20&lt;G20,"tn",IF(F20&lt;H20,"*","**"))</f>
        <v>tn</v>
      </c>
      <c r="K20" s="40" t="s">
        <v>18</v>
      </c>
      <c r="L20" s="16">
        <f>SUM(L17:L19)</f>
        <v>257.45000000000005</v>
      </c>
      <c r="M20" s="16">
        <f>SUM(M17:M19)</f>
        <v>256.32000000000005</v>
      </c>
      <c r="N20" s="16">
        <f>SUM(N17:N19)</f>
        <v>247.06</v>
      </c>
      <c r="O20" s="16">
        <f>SUM(O17:O19)</f>
        <v>760.83</v>
      </c>
      <c r="P20" s="17"/>
    </row>
    <row r="21" spans="2:16" ht="15.75" thickBot="1" x14ac:dyDescent="0.3">
      <c r="B21" s="45" t="s">
        <v>68</v>
      </c>
      <c r="C21" s="8">
        <f>C19*C20</f>
        <v>4</v>
      </c>
      <c r="D21" s="9">
        <f>L12</f>
        <v>7.6292888888820016</v>
      </c>
      <c r="E21" s="9">
        <f t="shared" si="3"/>
        <v>1.9073222222205004</v>
      </c>
      <c r="F21" s="9">
        <f>E21/E22</f>
        <v>1.2198924788480903</v>
      </c>
      <c r="G21" s="7">
        <f>FINV(0.05,C21,C22)</f>
        <v>3.0069172799243447</v>
      </c>
      <c r="H21" s="4">
        <f>FINV(0.01,C21,C22)</f>
        <v>4.772577999723211</v>
      </c>
      <c r="I21" s="4" t="str">
        <f>IF(F21&lt;G21,"tn",IF(F21&lt;H21,"*","**"))</f>
        <v>tn</v>
      </c>
      <c r="K21" s="40" t="s">
        <v>35</v>
      </c>
      <c r="L21" s="16">
        <f>AVERAGE(L17:L19)</f>
        <v>85.816666666666677</v>
      </c>
      <c r="M21" s="16">
        <f>AVERAGE(M17:M19)</f>
        <v>85.440000000000012</v>
      </c>
      <c r="N21" s="16">
        <f>AVERAGE(N17:N19)</f>
        <v>82.353333333333339</v>
      </c>
      <c r="O21" s="17"/>
      <c r="P21" s="17"/>
    </row>
    <row r="22" spans="2:16" ht="15.75" thickBot="1" x14ac:dyDescent="0.3">
      <c r="B22" s="45" t="s">
        <v>33</v>
      </c>
      <c r="C22" s="8">
        <f>(L3-1)*(L2-1)</f>
        <v>16</v>
      </c>
      <c r="D22" s="9">
        <f>L9</f>
        <v>25.016266666669253</v>
      </c>
      <c r="E22" s="9">
        <f t="shared" si="3"/>
        <v>1.5635166666668283</v>
      </c>
      <c r="F22" s="10"/>
      <c r="G22" s="21"/>
      <c r="H22" s="25"/>
      <c r="I22" s="25"/>
    </row>
    <row r="23" spans="2:16" ht="15.75" thickBot="1" x14ac:dyDescent="0.3">
      <c r="B23" s="45" t="s">
        <v>18</v>
      </c>
      <c r="C23" s="8">
        <f>(L2*L3)-1</f>
        <v>26</v>
      </c>
      <c r="D23" s="9">
        <f>L6</f>
        <v>53.932066666668106</v>
      </c>
      <c r="E23" s="20">
        <f t="shared" si="3"/>
        <v>2.0743102564103117</v>
      </c>
      <c r="F23" s="10"/>
      <c r="G23" s="21"/>
      <c r="H23" s="25"/>
      <c r="I23" s="25"/>
    </row>
    <row r="25" spans="2:16" x14ac:dyDescent="0.25">
      <c r="B25" s="22"/>
      <c r="C25" s="23"/>
      <c r="D25" s="23"/>
      <c r="E25" s="23"/>
    </row>
    <row r="26" spans="2:16" x14ac:dyDescent="0.25">
      <c r="B26" s="23"/>
      <c r="C26" s="23"/>
      <c r="D26" s="37"/>
      <c r="E26" s="37"/>
      <c r="F26" s="37"/>
      <c r="G26" s="37"/>
    </row>
    <row r="27" spans="2:16" x14ac:dyDescent="0.25">
      <c r="C27" s="23"/>
      <c r="D27" s="37"/>
      <c r="E27" s="37"/>
      <c r="F27" s="37"/>
      <c r="G27" s="37"/>
      <c r="I27" s="36"/>
    </row>
    <row r="28" spans="2:16" x14ac:dyDescent="0.25">
      <c r="D28" s="37"/>
      <c r="E28" s="37"/>
      <c r="F28" s="37"/>
      <c r="G28" s="37"/>
    </row>
    <row r="29" spans="2:16" x14ac:dyDescent="0.25">
      <c r="D29" s="37"/>
      <c r="E29" s="37"/>
      <c r="F29" s="37"/>
      <c r="G29" s="37"/>
      <c r="I29" s="36"/>
    </row>
    <row r="30" spans="2:16" x14ac:dyDescent="0.25">
      <c r="D30" s="37"/>
      <c r="E30" s="37"/>
      <c r="F30" s="37"/>
      <c r="G30" s="37"/>
      <c r="I30" s="36"/>
    </row>
    <row r="31" spans="2:16" x14ac:dyDescent="0.25">
      <c r="D31" s="37"/>
      <c r="E31" s="37"/>
      <c r="F31" s="37"/>
      <c r="G31" s="37"/>
      <c r="I31" s="36"/>
    </row>
    <row r="32" spans="2:16" x14ac:dyDescent="0.25">
      <c r="D32" s="37"/>
      <c r="E32" s="37"/>
      <c r="F32" s="37"/>
      <c r="G32" s="37"/>
      <c r="I32" s="36"/>
    </row>
    <row r="33" spans="4:9" x14ac:dyDescent="0.25">
      <c r="D33" s="37"/>
      <c r="E33" s="37"/>
      <c r="F33" s="37"/>
      <c r="G33" s="37"/>
      <c r="I33" s="36"/>
    </row>
    <row r="34" spans="4:9" x14ac:dyDescent="0.25">
      <c r="D34" s="37"/>
      <c r="E34" s="37"/>
      <c r="F34" s="37"/>
      <c r="G34" s="37"/>
      <c r="I34" s="36"/>
    </row>
  </sheetData>
  <mergeCells count="7">
    <mergeCell ref="H2:H3"/>
    <mergeCell ref="I2:I3"/>
    <mergeCell ref="B2:B3"/>
    <mergeCell ref="C2:C3"/>
    <mergeCell ref="B13:C13"/>
    <mergeCell ref="D2:F2"/>
    <mergeCell ref="G2:G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32"/>
  <sheetViews>
    <sheetView topLeftCell="A2" zoomScale="70" zoomScaleNormal="70" workbookViewId="0">
      <selection activeCell="I30" sqref="I30"/>
    </sheetView>
  </sheetViews>
  <sheetFormatPr defaultRowHeight="15" x14ac:dyDescent="0.25"/>
  <cols>
    <col min="2" max="2" width="10.7109375" customWidth="1"/>
    <col min="3" max="3" width="13.42578125" customWidth="1"/>
    <col min="7" max="7" width="11.140625" customWidth="1"/>
    <col min="8" max="8" width="10.42578125" customWidth="1"/>
    <col min="9" max="9" width="12" customWidth="1"/>
    <col min="11" max="11" width="9.85546875" customWidth="1"/>
  </cols>
  <sheetData>
    <row r="1" spans="2:16" ht="15.75" thickBot="1" x14ac:dyDescent="0.3"/>
    <row r="2" spans="2:16" ht="15.75" thickBot="1" x14ac:dyDescent="0.3">
      <c r="B2" s="69" t="s">
        <v>0</v>
      </c>
      <c r="C2" s="69" t="s">
        <v>1</v>
      </c>
      <c r="D2" s="69" t="s">
        <v>2</v>
      </c>
      <c r="E2" s="69"/>
      <c r="F2" s="69"/>
      <c r="G2" s="69" t="s">
        <v>7</v>
      </c>
      <c r="H2" s="69" t="s">
        <v>6</v>
      </c>
      <c r="I2" s="70" t="s">
        <v>47</v>
      </c>
      <c r="K2" s="46" t="s">
        <v>19</v>
      </c>
      <c r="L2" s="4">
        <v>9</v>
      </c>
    </row>
    <row r="3" spans="2:16" ht="15.75" thickBot="1" x14ac:dyDescent="0.3">
      <c r="B3" s="69"/>
      <c r="C3" s="69"/>
      <c r="D3" s="40" t="s">
        <v>3</v>
      </c>
      <c r="E3" s="40" t="s">
        <v>4</v>
      </c>
      <c r="F3" s="40" t="s">
        <v>5</v>
      </c>
      <c r="G3" s="69"/>
      <c r="H3" s="69"/>
      <c r="I3" s="71"/>
      <c r="K3" s="46" t="s">
        <v>20</v>
      </c>
      <c r="L3" s="4">
        <v>3</v>
      </c>
    </row>
    <row r="4" spans="2:16" ht="15.75" thickBot="1" x14ac:dyDescent="0.3">
      <c r="B4" s="24">
        <v>1</v>
      </c>
      <c r="C4" s="24" t="s">
        <v>54</v>
      </c>
      <c r="D4" s="28">
        <v>20.53</v>
      </c>
      <c r="E4" s="28">
        <v>12.91</v>
      </c>
      <c r="F4" s="28">
        <v>14.03</v>
      </c>
      <c r="G4" s="5">
        <f>SUM(D4:F4)</f>
        <v>47.47</v>
      </c>
      <c r="H4" s="5">
        <f>AVERAGE(D4:F4)</f>
        <v>15.823333333333332</v>
      </c>
      <c r="I4" s="5">
        <f>STDEV(D4:F4)</f>
        <v>4.1143812819588481</v>
      </c>
    </row>
    <row r="5" spans="2:16" ht="15.75" thickBot="1" x14ac:dyDescent="0.3">
      <c r="B5" s="24">
        <v>2</v>
      </c>
      <c r="C5" s="24" t="s">
        <v>55</v>
      </c>
      <c r="D5" s="28">
        <v>15.64</v>
      </c>
      <c r="E5" s="28">
        <v>11.4</v>
      </c>
      <c r="F5" s="28">
        <v>9.6199999999999992</v>
      </c>
      <c r="G5" s="5">
        <f t="shared" ref="G5:G12" si="0">SUM(D5:F5)</f>
        <v>36.659999999999997</v>
      </c>
      <c r="H5" s="5">
        <f t="shared" ref="H5:H12" si="1">AVERAGE(D5:F5)</f>
        <v>12.219999999999999</v>
      </c>
      <c r="I5" s="5">
        <f t="shared" ref="I5:I12" si="2">STDEV(D5:F5)</f>
        <v>3.0926364157462904</v>
      </c>
      <c r="K5" s="46" t="s">
        <v>21</v>
      </c>
      <c r="L5" s="7">
        <f>(G13^2)/(L2*L3)</f>
        <v>8826.294403703705</v>
      </c>
    </row>
    <row r="6" spans="2:16" ht="15.75" thickBot="1" x14ac:dyDescent="0.3">
      <c r="B6" s="24">
        <v>3</v>
      </c>
      <c r="C6" s="24" t="s">
        <v>56</v>
      </c>
      <c r="D6" s="28">
        <v>9.9</v>
      </c>
      <c r="E6" s="28">
        <v>15.01</v>
      </c>
      <c r="F6" s="28">
        <v>11.38</v>
      </c>
      <c r="G6" s="5">
        <f t="shared" si="0"/>
        <v>36.29</v>
      </c>
      <c r="H6" s="5">
        <f t="shared" si="1"/>
        <v>12.096666666666666</v>
      </c>
      <c r="I6" s="5">
        <f t="shared" si="2"/>
        <v>2.6293028226762551</v>
      </c>
      <c r="K6" s="46" t="s">
        <v>22</v>
      </c>
      <c r="L6" s="7">
        <f>SUMSQ(D4:F12)-L5</f>
        <v>1177.2126962962939</v>
      </c>
    </row>
    <row r="7" spans="2:16" ht="15.75" thickBot="1" x14ac:dyDescent="0.3">
      <c r="B7" s="24">
        <v>4</v>
      </c>
      <c r="C7" s="24" t="s">
        <v>57</v>
      </c>
      <c r="D7" s="28">
        <v>17.5</v>
      </c>
      <c r="E7" s="28">
        <v>11.94</v>
      </c>
      <c r="F7" s="28">
        <v>18.62</v>
      </c>
      <c r="G7" s="5">
        <f t="shared" si="0"/>
        <v>48.06</v>
      </c>
      <c r="H7" s="5">
        <f t="shared" si="1"/>
        <v>16.02</v>
      </c>
      <c r="I7" s="5">
        <f t="shared" si="2"/>
        <v>3.5774851502137586</v>
      </c>
      <c r="K7" s="46" t="s">
        <v>23</v>
      </c>
      <c r="L7" s="7">
        <f>(SUMSQ(D13:F13)/9)-L5</f>
        <v>136.1264518518492</v>
      </c>
    </row>
    <row r="8" spans="2:16" ht="15.75" thickBot="1" x14ac:dyDescent="0.3">
      <c r="B8" s="24">
        <v>5</v>
      </c>
      <c r="C8" s="24" t="s">
        <v>58</v>
      </c>
      <c r="D8" s="28">
        <v>17.25</v>
      </c>
      <c r="E8" s="28">
        <v>15.34</v>
      </c>
      <c r="F8" s="28">
        <v>11.96</v>
      </c>
      <c r="G8" s="5">
        <f t="shared" si="0"/>
        <v>44.550000000000004</v>
      </c>
      <c r="H8" s="5">
        <f t="shared" si="1"/>
        <v>14.850000000000001</v>
      </c>
      <c r="I8" s="5">
        <f t="shared" si="2"/>
        <v>2.6788243690096523</v>
      </c>
      <c r="K8" s="46" t="s">
        <v>24</v>
      </c>
      <c r="L8" s="7">
        <f>(SUMSQ(G4:G12)/L3)-L5</f>
        <v>824.28316296295998</v>
      </c>
    </row>
    <row r="9" spans="2:16" ht="15.75" thickBot="1" x14ac:dyDescent="0.3">
      <c r="B9" s="24">
        <v>6</v>
      </c>
      <c r="C9" s="24" t="s">
        <v>59</v>
      </c>
      <c r="D9" s="28">
        <v>17.41</v>
      </c>
      <c r="E9" s="28">
        <v>18.03</v>
      </c>
      <c r="F9" s="28">
        <v>13.02</v>
      </c>
      <c r="G9" s="5">
        <f t="shared" si="0"/>
        <v>48.459999999999994</v>
      </c>
      <c r="H9" s="5">
        <f t="shared" si="1"/>
        <v>16.153333333333332</v>
      </c>
      <c r="I9" s="5">
        <f t="shared" si="2"/>
        <v>2.7311963190758433</v>
      </c>
      <c r="K9" s="47" t="s">
        <v>25</v>
      </c>
      <c r="L9" s="18">
        <f>L6-L7-L8</f>
        <v>216.8030814814847</v>
      </c>
    </row>
    <row r="10" spans="2:16" ht="15.75" thickBot="1" x14ac:dyDescent="0.3">
      <c r="B10" s="24">
        <v>7</v>
      </c>
      <c r="C10" s="24" t="s">
        <v>60</v>
      </c>
      <c r="D10" s="28">
        <v>28.12</v>
      </c>
      <c r="E10" s="28">
        <v>24.69</v>
      </c>
      <c r="F10" s="28">
        <v>23.19</v>
      </c>
      <c r="G10" s="5">
        <f t="shared" si="0"/>
        <v>76</v>
      </c>
      <c r="H10" s="5">
        <f t="shared" si="1"/>
        <v>25.333333333333332</v>
      </c>
      <c r="I10" s="5">
        <f t="shared" si="2"/>
        <v>2.5271789278429284</v>
      </c>
      <c r="K10" s="46" t="s">
        <v>25</v>
      </c>
      <c r="L10" s="7">
        <f>(SUMSQ(O17:O19)/L2)-L5</f>
        <v>705.43267407407438</v>
      </c>
    </row>
    <row r="11" spans="2:16" ht="15.75" thickBot="1" x14ac:dyDescent="0.3">
      <c r="B11" s="24">
        <v>8</v>
      </c>
      <c r="C11" s="24" t="s">
        <v>61</v>
      </c>
      <c r="D11" s="28">
        <v>30.36</v>
      </c>
      <c r="E11" s="28">
        <v>31.34</v>
      </c>
      <c r="F11" s="28">
        <v>25.18</v>
      </c>
      <c r="G11" s="5">
        <f t="shared" si="0"/>
        <v>86.88</v>
      </c>
      <c r="H11" s="5">
        <f t="shared" si="1"/>
        <v>28.959999999999997</v>
      </c>
      <c r="I11" s="5">
        <f t="shared" si="2"/>
        <v>3.3100453169103292</v>
      </c>
      <c r="K11" s="46" t="s">
        <v>24</v>
      </c>
      <c r="L11" s="7">
        <f>(SUMSQ(L20:N20)/9)-L5</f>
        <v>34.137985185185244</v>
      </c>
    </row>
    <row r="12" spans="2:16" ht="15.75" thickBot="1" x14ac:dyDescent="0.3">
      <c r="B12" s="24">
        <v>9</v>
      </c>
      <c r="C12" s="24" t="s">
        <v>62</v>
      </c>
      <c r="D12" s="28">
        <v>30.81</v>
      </c>
      <c r="E12" s="28">
        <v>21.97</v>
      </c>
      <c r="F12" s="28">
        <v>11.02</v>
      </c>
      <c r="G12" s="5">
        <f t="shared" si="0"/>
        <v>63.8</v>
      </c>
      <c r="H12" s="5">
        <f t="shared" si="1"/>
        <v>21.266666666666666</v>
      </c>
      <c r="I12" s="5">
        <f t="shared" si="2"/>
        <v>9.9137295370275904</v>
      </c>
      <c r="K12" s="46" t="s">
        <v>69</v>
      </c>
      <c r="L12" s="7">
        <f>L8-L10-L11</f>
        <v>84.712503703700349</v>
      </c>
    </row>
    <row r="13" spans="2:16" x14ac:dyDescent="0.25">
      <c r="B13" s="72" t="s">
        <v>18</v>
      </c>
      <c r="C13" s="73"/>
      <c r="D13" s="48">
        <f>SUM(D4:D12)</f>
        <v>187.51999999999998</v>
      </c>
      <c r="E13" s="48">
        <f>SUM(E4:E12)</f>
        <v>162.63</v>
      </c>
      <c r="F13" s="48">
        <f>SUM(F4:F12)</f>
        <v>138.02000000000001</v>
      </c>
      <c r="G13" s="48">
        <f>SUM(G4:G12)</f>
        <v>488.17</v>
      </c>
      <c r="H13" s="11"/>
      <c r="I13" s="13"/>
    </row>
    <row r="15" spans="2:16" ht="15.75" thickBot="1" x14ac:dyDescent="0.3">
      <c r="B15" s="15" t="s">
        <v>36</v>
      </c>
      <c r="D15" s="27" t="s">
        <v>40</v>
      </c>
      <c r="E15" s="27" t="s">
        <v>37</v>
      </c>
      <c r="F15" s="27" t="s">
        <v>38</v>
      </c>
      <c r="G15" s="27" t="s">
        <v>39</v>
      </c>
      <c r="K15" s="14" t="s">
        <v>34</v>
      </c>
      <c r="L15" s="15"/>
    </row>
    <row r="16" spans="2:16" ht="15.75" thickBot="1" x14ac:dyDescent="0.3">
      <c r="B16" s="44" t="s">
        <v>26</v>
      </c>
      <c r="C16" s="44" t="s">
        <v>27</v>
      </c>
      <c r="D16" s="44" t="s">
        <v>28</v>
      </c>
      <c r="E16" s="44" t="s">
        <v>29</v>
      </c>
      <c r="F16" s="44" t="s">
        <v>30</v>
      </c>
      <c r="G16" s="44" t="s">
        <v>42</v>
      </c>
      <c r="H16" s="44" t="s">
        <v>46</v>
      </c>
      <c r="I16" s="44" t="s">
        <v>41</v>
      </c>
      <c r="K16" s="40" t="s">
        <v>32</v>
      </c>
      <c r="L16" s="40" t="s">
        <v>9</v>
      </c>
      <c r="M16" s="40" t="s">
        <v>10</v>
      </c>
      <c r="N16" s="40" t="s">
        <v>11</v>
      </c>
      <c r="O16" s="40" t="s">
        <v>18</v>
      </c>
      <c r="P16" s="40" t="s">
        <v>35</v>
      </c>
    </row>
    <row r="17" spans="2:16" ht="15.75" thickBot="1" x14ac:dyDescent="0.3">
      <c r="B17" s="45" t="s">
        <v>31</v>
      </c>
      <c r="C17" s="8">
        <f>L3-1</f>
        <v>2</v>
      </c>
      <c r="D17" s="9">
        <f>L7</f>
        <v>136.1264518518492</v>
      </c>
      <c r="E17" s="9">
        <f t="shared" ref="E17:E23" si="3">D17/C17</f>
        <v>68.063225925924598</v>
      </c>
      <c r="F17" s="9">
        <f>E17/E22</f>
        <v>5.0230449095706087</v>
      </c>
      <c r="G17" s="7">
        <f>FINV(0.05,C17,C22)</f>
        <v>3.6337234675916301</v>
      </c>
      <c r="H17" s="4">
        <f>FINV(0.01,C17,C22)</f>
        <v>6.2262352803113821</v>
      </c>
      <c r="I17" s="4" t="str">
        <f>IF(F17&lt;G17,"tn",IF(F17&lt;H17,"*","**"))</f>
        <v>*</v>
      </c>
      <c r="K17" s="40" t="s">
        <v>63</v>
      </c>
      <c r="L17" s="16">
        <f>G4</f>
        <v>47.47</v>
      </c>
      <c r="M17" s="16">
        <f>G5</f>
        <v>36.659999999999997</v>
      </c>
      <c r="N17" s="16">
        <f>G6</f>
        <v>36.29</v>
      </c>
      <c r="O17" s="16">
        <f>SUM(L17:N17)</f>
        <v>120.41999999999999</v>
      </c>
      <c r="P17" s="16">
        <f>AVERAGE(L17:N17)</f>
        <v>40.139999999999993</v>
      </c>
    </row>
    <row r="18" spans="2:16" ht="15.75" thickBot="1" x14ac:dyDescent="0.3">
      <c r="B18" s="45" t="s">
        <v>32</v>
      </c>
      <c r="C18" s="8">
        <f>L2-1</f>
        <v>8</v>
      </c>
      <c r="D18" s="9">
        <f>L8</f>
        <v>824.28316296295998</v>
      </c>
      <c r="E18" s="9">
        <f t="shared" si="3"/>
        <v>103.03539537037</v>
      </c>
      <c r="F18" s="9">
        <f>E18/E22</f>
        <v>7.6039801402302025</v>
      </c>
      <c r="G18" s="7">
        <f>FINV(0.05,C18,C22)</f>
        <v>2.5910961798744014</v>
      </c>
      <c r="H18" s="4">
        <f>FINV(0.01,C18,C22)</f>
        <v>3.8895721399261927</v>
      </c>
      <c r="I18" s="4" t="str">
        <f>IF(F18&lt;G18,"tn",IF(F18&lt;H18,"*","**"))</f>
        <v>**</v>
      </c>
      <c r="K18" s="40" t="s">
        <v>64</v>
      </c>
      <c r="L18" s="16">
        <f>G7</f>
        <v>48.06</v>
      </c>
      <c r="M18" s="16">
        <f>G8</f>
        <v>44.550000000000004</v>
      </c>
      <c r="N18" s="16">
        <f>G9</f>
        <v>48.459999999999994</v>
      </c>
      <c r="O18" s="16">
        <f>SUM(L18:N18)</f>
        <v>141.07</v>
      </c>
      <c r="P18" s="16">
        <f>AVERAGE(L18:N18)</f>
        <v>47.023333333333333</v>
      </c>
    </row>
    <row r="19" spans="2:16" ht="15.75" thickBot="1" x14ac:dyDescent="0.3">
      <c r="B19" s="45" t="s">
        <v>66</v>
      </c>
      <c r="C19" s="8">
        <v>2</v>
      </c>
      <c r="D19" s="9">
        <f>L10</f>
        <v>705.43267407407438</v>
      </c>
      <c r="E19" s="9">
        <f t="shared" si="3"/>
        <v>352.71633703703719</v>
      </c>
      <c r="F19" s="9">
        <f>E19/E22</f>
        <v>26.03035599876635</v>
      </c>
      <c r="G19" s="7">
        <f>FINV(0.05,C19,C22)</f>
        <v>3.6337234675916301</v>
      </c>
      <c r="H19" s="4">
        <f>FINV(0.01,C19,C22)</f>
        <v>6.2262352803113821</v>
      </c>
      <c r="I19" s="4" t="str">
        <f>IF(F19&lt;G19,"tn",IF(F19&lt;H19,"*","**"))</f>
        <v>**</v>
      </c>
      <c r="K19" s="40" t="s">
        <v>65</v>
      </c>
      <c r="L19" s="16">
        <f>G10</f>
        <v>76</v>
      </c>
      <c r="M19" s="16">
        <f>G11</f>
        <v>86.88</v>
      </c>
      <c r="N19" s="16">
        <f>G12</f>
        <v>63.8</v>
      </c>
      <c r="O19" s="16">
        <f>SUM(L19:N19)</f>
        <v>226.68</v>
      </c>
      <c r="P19" s="16">
        <f>AVERAGE(L19:N19)</f>
        <v>75.56</v>
      </c>
    </row>
    <row r="20" spans="2:16" ht="15.75" thickBot="1" x14ac:dyDescent="0.3">
      <c r="B20" s="45" t="s">
        <v>67</v>
      </c>
      <c r="C20" s="8">
        <v>2</v>
      </c>
      <c r="D20" s="9">
        <f>L11</f>
        <v>34.137985185185244</v>
      </c>
      <c r="E20" s="9">
        <f t="shared" si="3"/>
        <v>17.068992592592622</v>
      </c>
      <c r="F20" s="9">
        <f>E20/E22</f>
        <v>1.2596863458548462</v>
      </c>
      <c r="G20" s="7">
        <f>FINV(0.05,C20,C22)</f>
        <v>3.6337234675916301</v>
      </c>
      <c r="H20" s="4">
        <f>FINV(0.01,C20,C22)</f>
        <v>6.2262352803113821</v>
      </c>
      <c r="I20" s="4" t="str">
        <f>IF(F20&lt;G20,"tn",IF(F20&lt;H20,"*","**"))</f>
        <v>tn</v>
      </c>
      <c r="K20" s="40" t="s">
        <v>18</v>
      </c>
      <c r="L20" s="16">
        <f>SUM(L17:L19)</f>
        <v>171.53</v>
      </c>
      <c r="M20" s="16">
        <f>SUM(M17:M19)</f>
        <v>168.09</v>
      </c>
      <c r="N20" s="16">
        <f>SUM(N17:N19)</f>
        <v>148.55000000000001</v>
      </c>
      <c r="O20" s="16">
        <f>SUM(O17:O19)</f>
        <v>488.17</v>
      </c>
      <c r="P20" s="17"/>
    </row>
    <row r="21" spans="2:16" ht="15.75" thickBot="1" x14ac:dyDescent="0.3">
      <c r="B21" s="45" t="s">
        <v>70</v>
      </c>
      <c r="C21" s="8">
        <f>C19*C20</f>
        <v>4</v>
      </c>
      <c r="D21" s="9">
        <f>L12</f>
        <v>84.712503703700349</v>
      </c>
      <c r="E21" s="9">
        <f t="shared" si="3"/>
        <v>21.178125925925087</v>
      </c>
      <c r="F21" s="9">
        <f>E21/E22</f>
        <v>1.5629391081498059</v>
      </c>
      <c r="G21" s="7">
        <f>FINV(0.05,C21,C22)</f>
        <v>3.0069172799243447</v>
      </c>
      <c r="H21" s="4">
        <f>FINV(0.01,C21,C22)</f>
        <v>4.772577999723211</v>
      </c>
      <c r="I21" s="4" t="str">
        <f>IF(F21&lt;G21,"tn",IF(F21&lt;H21,"*","**"))</f>
        <v>tn</v>
      </c>
      <c r="K21" s="40" t="s">
        <v>35</v>
      </c>
      <c r="L21" s="16">
        <f>AVERAGE(L17:L19)</f>
        <v>57.176666666666669</v>
      </c>
      <c r="M21" s="16">
        <f>AVERAGE(M17:M19)</f>
        <v>56.03</v>
      </c>
      <c r="N21" s="16">
        <f>AVERAGE(N17:N19)</f>
        <v>49.516666666666673</v>
      </c>
      <c r="O21" s="17"/>
      <c r="P21" s="17"/>
    </row>
    <row r="22" spans="2:16" ht="15.75" thickBot="1" x14ac:dyDescent="0.3">
      <c r="B22" s="45" t="s">
        <v>33</v>
      </c>
      <c r="C22" s="8">
        <f>(L3-1)*(L2-1)</f>
        <v>16</v>
      </c>
      <c r="D22" s="9">
        <f>L9</f>
        <v>216.8030814814847</v>
      </c>
      <c r="E22" s="9">
        <f t="shared" si="3"/>
        <v>13.550192592592794</v>
      </c>
      <c r="F22" s="10"/>
      <c r="G22" s="21"/>
      <c r="H22" s="25"/>
      <c r="I22" s="25"/>
    </row>
    <row r="23" spans="2:16" ht="15.75" thickBot="1" x14ac:dyDescent="0.3">
      <c r="B23" s="45" t="s">
        <v>18</v>
      </c>
      <c r="C23" s="8">
        <f>(L2*L3)-1</f>
        <v>26</v>
      </c>
      <c r="D23" s="9">
        <f>L6</f>
        <v>1177.2126962962939</v>
      </c>
      <c r="E23" s="20">
        <f t="shared" si="3"/>
        <v>45.277411396011303</v>
      </c>
      <c r="F23" s="10"/>
      <c r="G23" s="21"/>
      <c r="H23" s="25"/>
      <c r="I23" s="25"/>
      <c r="K23" s="22"/>
      <c r="L23" s="23"/>
      <c r="M23" s="23"/>
    </row>
    <row r="24" spans="2:16" x14ac:dyDescent="0.25">
      <c r="K24" s="23"/>
      <c r="L24" s="23"/>
      <c r="M24" s="23"/>
    </row>
    <row r="25" spans="2:16" x14ac:dyDescent="0.25">
      <c r="B25" s="22" t="s">
        <v>43</v>
      </c>
      <c r="C25" s="23"/>
      <c r="D25" s="23"/>
      <c r="L25" s="23"/>
    </row>
    <row r="26" spans="2:16" x14ac:dyDescent="0.25">
      <c r="B26" s="23" t="s">
        <v>44</v>
      </c>
      <c r="C26" s="23" t="s">
        <v>45</v>
      </c>
      <c r="D26" s="23"/>
    </row>
    <row r="27" spans="2:16" x14ac:dyDescent="0.25">
      <c r="C27" s="23">
        <f>5.03*(SQRT(E22/3))</f>
        <v>10.690058742681307</v>
      </c>
      <c r="G27" s="68"/>
    </row>
    <row r="29" spans="2:16" x14ac:dyDescent="0.25">
      <c r="B29" s="65" t="s">
        <v>66</v>
      </c>
      <c r="I29" s="38"/>
    </row>
    <row r="30" spans="2:16" x14ac:dyDescent="0.25">
      <c r="B30">
        <v>40.14</v>
      </c>
      <c r="C30" t="s">
        <v>48</v>
      </c>
      <c r="D30">
        <f>B30+C27</f>
        <v>50.83005874268131</v>
      </c>
    </row>
    <row r="31" spans="2:16" x14ac:dyDescent="0.25">
      <c r="B31">
        <v>47.02</v>
      </c>
      <c r="C31" t="s">
        <v>48</v>
      </c>
    </row>
    <row r="32" spans="2:16" x14ac:dyDescent="0.25">
      <c r="B32">
        <v>75.56</v>
      </c>
      <c r="C32" t="s">
        <v>49</v>
      </c>
      <c r="E32">
        <f>B32-C27</f>
        <v>64.8699412573187</v>
      </c>
    </row>
  </sheetData>
  <mergeCells count="7">
    <mergeCell ref="I2:I3"/>
    <mergeCell ref="B2:B3"/>
    <mergeCell ref="C2:C3"/>
    <mergeCell ref="B13:C13"/>
    <mergeCell ref="D2:F2"/>
    <mergeCell ref="G2:G3"/>
    <mergeCell ref="H2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30"/>
  <sheetViews>
    <sheetView zoomScale="70" zoomScaleNormal="70" workbookViewId="0">
      <selection activeCell="K32" sqref="K32"/>
    </sheetView>
  </sheetViews>
  <sheetFormatPr defaultRowHeight="15" x14ac:dyDescent="0.25"/>
  <cols>
    <col min="2" max="2" width="11" customWidth="1"/>
    <col min="3" max="3" width="13.7109375" customWidth="1"/>
    <col min="6" max="6" width="10.42578125" customWidth="1"/>
    <col min="7" max="7" width="11.7109375" customWidth="1"/>
    <col min="8" max="8" width="11.140625" customWidth="1"/>
    <col min="9" max="9" width="10.85546875" customWidth="1"/>
    <col min="11" max="11" width="10.85546875" customWidth="1"/>
    <col min="12" max="12" width="11" customWidth="1"/>
  </cols>
  <sheetData>
    <row r="1" spans="2:16" ht="15.75" thickBot="1" x14ac:dyDescent="0.3"/>
    <row r="2" spans="2:16" ht="16.5" thickBot="1" x14ac:dyDescent="0.3">
      <c r="B2" s="74" t="s">
        <v>0</v>
      </c>
      <c r="C2" s="74" t="s">
        <v>1</v>
      </c>
      <c r="D2" s="74" t="s">
        <v>2</v>
      </c>
      <c r="E2" s="74"/>
      <c r="F2" s="74"/>
      <c r="G2" s="74" t="s">
        <v>7</v>
      </c>
      <c r="H2" s="74" t="s">
        <v>6</v>
      </c>
      <c r="I2" s="70" t="s">
        <v>47</v>
      </c>
      <c r="K2" s="46" t="s">
        <v>19</v>
      </c>
      <c r="L2" s="4">
        <v>9</v>
      </c>
    </row>
    <row r="3" spans="2:16" ht="16.5" thickBot="1" x14ac:dyDescent="0.3">
      <c r="B3" s="74"/>
      <c r="C3" s="74"/>
      <c r="D3" s="49" t="s">
        <v>3</v>
      </c>
      <c r="E3" s="49" t="s">
        <v>4</v>
      </c>
      <c r="F3" s="49" t="s">
        <v>5</v>
      </c>
      <c r="G3" s="74"/>
      <c r="H3" s="74"/>
      <c r="I3" s="71"/>
      <c r="K3" s="46" t="s">
        <v>20</v>
      </c>
      <c r="L3" s="4">
        <v>3</v>
      </c>
    </row>
    <row r="4" spans="2:16" ht="16.5" thickBot="1" x14ac:dyDescent="0.3">
      <c r="B4" s="1">
        <v>1</v>
      </c>
      <c r="C4" s="1" t="s">
        <v>54</v>
      </c>
      <c r="D4" s="2">
        <v>21.6</v>
      </c>
      <c r="E4" s="2">
        <v>18.68</v>
      </c>
      <c r="F4" s="2">
        <v>21.36</v>
      </c>
      <c r="G4" s="6">
        <f>SUM(D4:F4)</f>
        <v>61.64</v>
      </c>
      <c r="H4" s="6">
        <f>AVERAGE(D4:F4)</f>
        <v>20.546666666666667</v>
      </c>
      <c r="I4" s="5">
        <f>STDEV(D4:F4)</f>
        <v>1.6210284801117267</v>
      </c>
    </row>
    <row r="5" spans="2:16" ht="16.5" thickBot="1" x14ac:dyDescent="0.3">
      <c r="B5" s="1">
        <v>2</v>
      </c>
      <c r="C5" s="1" t="s">
        <v>55</v>
      </c>
      <c r="D5" s="2">
        <v>22.16</v>
      </c>
      <c r="E5" s="2">
        <v>20.440000000000001</v>
      </c>
      <c r="F5" s="2">
        <v>19.190000000000001</v>
      </c>
      <c r="G5" s="6">
        <f t="shared" ref="G5:G12" si="0">SUM(D5:F5)</f>
        <v>61.790000000000006</v>
      </c>
      <c r="H5" s="6">
        <f t="shared" ref="H5:H12" si="1">AVERAGE(D5:F5)</f>
        <v>20.596666666666668</v>
      </c>
      <c r="I5" s="5">
        <f t="shared" ref="I5:I12" si="2">STDEV(D5:F5)</f>
        <v>1.4911852109424006</v>
      </c>
      <c r="K5" s="46" t="s">
        <v>21</v>
      </c>
      <c r="L5" s="7">
        <f>(G13^2)/(L2*L3)</f>
        <v>13315.561481481478</v>
      </c>
    </row>
    <row r="6" spans="2:16" ht="16.5" thickBot="1" x14ac:dyDescent="0.3">
      <c r="B6" s="1">
        <v>3</v>
      </c>
      <c r="C6" s="1" t="s">
        <v>56</v>
      </c>
      <c r="D6" s="2">
        <v>23.21</v>
      </c>
      <c r="E6" s="2">
        <v>22.03</v>
      </c>
      <c r="F6" s="2">
        <v>26.65</v>
      </c>
      <c r="G6" s="6">
        <f t="shared" si="0"/>
        <v>71.89</v>
      </c>
      <c r="H6" s="6">
        <f t="shared" si="1"/>
        <v>23.963333333333335</v>
      </c>
      <c r="I6" s="5">
        <f t="shared" si="2"/>
        <v>2.4003610839482725</v>
      </c>
      <c r="K6" s="46" t="s">
        <v>22</v>
      </c>
      <c r="L6" s="7">
        <f>SUMSQ(D4:F12)-L5</f>
        <v>250.37591851852085</v>
      </c>
    </row>
    <row r="7" spans="2:16" ht="16.5" thickBot="1" x14ac:dyDescent="0.3">
      <c r="B7" s="1">
        <v>4</v>
      </c>
      <c r="C7" s="1" t="s">
        <v>57</v>
      </c>
      <c r="D7" s="2">
        <v>23.71</v>
      </c>
      <c r="E7" s="2">
        <v>19.57</v>
      </c>
      <c r="F7" s="2">
        <v>20.7</v>
      </c>
      <c r="G7" s="6">
        <f t="shared" si="0"/>
        <v>63.980000000000004</v>
      </c>
      <c r="H7" s="6">
        <f t="shared" si="1"/>
        <v>21.326666666666668</v>
      </c>
      <c r="I7" s="5">
        <f t="shared" si="2"/>
        <v>2.1399610588357292</v>
      </c>
      <c r="K7" s="46" t="s">
        <v>23</v>
      </c>
      <c r="L7" s="7">
        <f>(SUMSQ(D13:F13)/9)-L5</f>
        <v>14.501451851852835</v>
      </c>
    </row>
    <row r="8" spans="2:16" ht="16.5" thickBot="1" x14ac:dyDescent="0.3">
      <c r="B8" s="1">
        <v>5</v>
      </c>
      <c r="C8" s="1" t="s">
        <v>58</v>
      </c>
      <c r="D8" s="2">
        <v>21.33</v>
      </c>
      <c r="E8" s="2">
        <v>19.02</v>
      </c>
      <c r="F8" s="2">
        <v>17.79</v>
      </c>
      <c r="G8" s="6">
        <f t="shared" si="0"/>
        <v>58.139999999999993</v>
      </c>
      <c r="H8" s="6">
        <f t="shared" si="1"/>
        <v>19.38</v>
      </c>
      <c r="I8" s="5">
        <f t="shared" si="2"/>
        <v>1.7972478960900184</v>
      </c>
      <c r="K8" s="46" t="s">
        <v>24</v>
      </c>
      <c r="L8" s="7">
        <f>(SUMSQ(G4:G12)/L3)-L5</f>
        <v>162.55665185185353</v>
      </c>
    </row>
    <row r="9" spans="2:16" ht="16.5" thickBot="1" x14ac:dyDescent="0.3">
      <c r="B9" s="1">
        <v>6</v>
      </c>
      <c r="C9" s="1" t="s">
        <v>59</v>
      </c>
      <c r="D9" s="2">
        <v>17.84</v>
      </c>
      <c r="E9" s="2">
        <v>20.71</v>
      </c>
      <c r="F9" s="2">
        <v>19.54</v>
      </c>
      <c r="G9" s="6">
        <f t="shared" si="0"/>
        <v>58.089999999999996</v>
      </c>
      <c r="H9" s="6">
        <f t="shared" si="1"/>
        <v>19.363333333333333</v>
      </c>
      <c r="I9" s="5">
        <f t="shared" si="2"/>
        <v>1.443133165488665</v>
      </c>
      <c r="K9" s="47" t="s">
        <v>25</v>
      </c>
      <c r="L9" s="18">
        <f>L6-L7-L8</f>
        <v>73.317814814814483</v>
      </c>
    </row>
    <row r="10" spans="2:16" ht="16.5" thickBot="1" x14ac:dyDescent="0.3">
      <c r="B10" s="1">
        <v>7</v>
      </c>
      <c r="C10" s="1" t="s">
        <v>60</v>
      </c>
      <c r="D10" s="2">
        <v>24.93</v>
      </c>
      <c r="E10" s="2">
        <v>24.94</v>
      </c>
      <c r="F10" s="2">
        <v>24.82</v>
      </c>
      <c r="G10" s="6">
        <f t="shared" si="0"/>
        <v>74.69</v>
      </c>
      <c r="H10" s="6">
        <f t="shared" si="1"/>
        <v>24.896666666666665</v>
      </c>
      <c r="I10" s="5">
        <f t="shared" si="2"/>
        <v>6.6583281184794105E-2</v>
      </c>
      <c r="K10" s="46" t="s">
        <v>25</v>
      </c>
      <c r="L10" s="7">
        <f>(SUMSQ(O17:O19)/L2)-L5</f>
        <v>110.31756296296589</v>
      </c>
    </row>
    <row r="11" spans="2:16" ht="16.5" thickBot="1" x14ac:dyDescent="0.3">
      <c r="B11" s="1">
        <v>8</v>
      </c>
      <c r="C11" s="1" t="s">
        <v>61</v>
      </c>
      <c r="D11" s="2">
        <v>27.49</v>
      </c>
      <c r="E11" s="2">
        <v>27.32</v>
      </c>
      <c r="F11" s="2">
        <v>25.57</v>
      </c>
      <c r="G11" s="6">
        <f t="shared" si="0"/>
        <v>80.38</v>
      </c>
      <c r="H11" s="6">
        <f t="shared" si="1"/>
        <v>26.793333333333333</v>
      </c>
      <c r="I11" s="5">
        <f t="shared" si="2"/>
        <v>1.0628421017880936</v>
      </c>
      <c r="K11" s="46" t="s">
        <v>24</v>
      </c>
      <c r="L11" s="7">
        <f>(SUMSQ(L20:N20)/9)-L5</f>
        <v>0.13102962963421305</v>
      </c>
    </row>
    <row r="12" spans="2:16" ht="16.5" thickBot="1" x14ac:dyDescent="0.3">
      <c r="B12" s="1">
        <v>9</v>
      </c>
      <c r="C12" s="1" t="s">
        <v>62</v>
      </c>
      <c r="D12" s="2">
        <v>26.61</v>
      </c>
      <c r="E12" s="2">
        <v>24.73</v>
      </c>
      <c r="F12" s="2">
        <v>17.66</v>
      </c>
      <c r="G12" s="6">
        <f t="shared" si="0"/>
        <v>69</v>
      </c>
      <c r="H12" s="6">
        <f t="shared" si="1"/>
        <v>23</v>
      </c>
      <c r="I12" s="5">
        <f t="shared" si="2"/>
        <v>4.719141871145645</v>
      </c>
      <c r="K12" s="46" t="s">
        <v>69</v>
      </c>
      <c r="L12" s="7">
        <f>L8-L10-L11</f>
        <v>52.108059259253423</v>
      </c>
    </row>
    <row r="13" spans="2:16" x14ac:dyDescent="0.25">
      <c r="B13" s="72" t="s">
        <v>18</v>
      </c>
      <c r="C13" s="73"/>
      <c r="D13" s="43">
        <f>SUM(D4:D12)</f>
        <v>208.88</v>
      </c>
      <c r="E13" s="43">
        <f>SUM(E4:E12)</f>
        <v>197.43999999999997</v>
      </c>
      <c r="F13" s="43">
        <f>SUM(F4:F12)</f>
        <v>193.27999999999997</v>
      </c>
      <c r="G13" s="43">
        <f>SUM(G4:G12)</f>
        <v>599.59999999999991</v>
      </c>
      <c r="H13" s="11"/>
      <c r="I13" s="13"/>
    </row>
    <row r="15" spans="2:16" ht="15.75" thickBot="1" x14ac:dyDescent="0.3">
      <c r="B15" s="15" t="s">
        <v>36</v>
      </c>
      <c r="D15" s="19" t="s">
        <v>40</v>
      </c>
      <c r="E15" s="19" t="s">
        <v>37</v>
      </c>
      <c r="F15" s="19" t="s">
        <v>38</v>
      </c>
      <c r="G15" s="19" t="s">
        <v>39</v>
      </c>
      <c r="K15" s="14" t="s">
        <v>34</v>
      </c>
      <c r="L15" s="15"/>
    </row>
    <row r="16" spans="2:16" ht="15.75" thickBot="1" x14ac:dyDescent="0.3">
      <c r="B16" s="44" t="s">
        <v>26</v>
      </c>
      <c r="C16" s="44" t="s">
        <v>27</v>
      </c>
      <c r="D16" s="44" t="s">
        <v>28</v>
      </c>
      <c r="E16" s="44" t="s">
        <v>29</v>
      </c>
      <c r="F16" s="44" t="s">
        <v>30</v>
      </c>
      <c r="G16" s="44" t="s">
        <v>42</v>
      </c>
      <c r="H16" s="44" t="s">
        <v>46</v>
      </c>
      <c r="I16" s="44" t="s">
        <v>41</v>
      </c>
      <c r="K16" s="40" t="s">
        <v>32</v>
      </c>
      <c r="L16" s="40" t="s">
        <v>9</v>
      </c>
      <c r="M16" s="40" t="s">
        <v>10</v>
      </c>
      <c r="N16" s="40" t="s">
        <v>11</v>
      </c>
      <c r="O16" s="40" t="s">
        <v>18</v>
      </c>
      <c r="P16" s="40" t="s">
        <v>35</v>
      </c>
    </row>
    <row r="17" spans="2:16" ht="15.75" thickBot="1" x14ac:dyDescent="0.3">
      <c r="B17" s="45" t="s">
        <v>31</v>
      </c>
      <c r="C17" s="8">
        <f>L3-1</f>
        <v>2</v>
      </c>
      <c r="D17" s="9">
        <f>L7</f>
        <v>14.501451851852835</v>
      </c>
      <c r="E17" s="9">
        <f t="shared" ref="E17:E23" si="3">D17/C17</f>
        <v>7.2507259259264174</v>
      </c>
      <c r="F17" s="9">
        <f>E17/E22</f>
        <v>1.5823114083233909</v>
      </c>
      <c r="G17" s="7">
        <f>FINV(0.05,C17,C22)</f>
        <v>3.6337234675916301</v>
      </c>
      <c r="H17" s="4">
        <f>FINV(0.01,C17,C22)</f>
        <v>6.2262352803113821</v>
      </c>
      <c r="I17" s="4" t="str">
        <f>IF(F17&lt;G17,"tn",IF(F17&lt;H17,"*","**"))</f>
        <v>tn</v>
      </c>
      <c r="K17" s="40" t="s">
        <v>63</v>
      </c>
      <c r="L17" s="16">
        <f>G4</f>
        <v>61.64</v>
      </c>
      <c r="M17" s="16">
        <f>G5</f>
        <v>61.790000000000006</v>
      </c>
      <c r="N17" s="16">
        <f>G6</f>
        <v>71.89</v>
      </c>
      <c r="O17" s="16">
        <f>SUM(L17:N17)</f>
        <v>195.32</v>
      </c>
      <c r="P17" s="16">
        <f>AVERAGE(L17:N17)</f>
        <v>65.106666666666669</v>
      </c>
    </row>
    <row r="18" spans="2:16" ht="15.75" thickBot="1" x14ac:dyDescent="0.3">
      <c r="B18" s="45" t="s">
        <v>32</v>
      </c>
      <c r="C18" s="8">
        <f>L2-1</f>
        <v>8</v>
      </c>
      <c r="D18" s="9">
        <f>L8</f>
        <v>162.55665185185353</v>
      </c>
      <c r="E18" s="9">
        <f t="shared" si="3"/>
        <v>20.319581481481691</v>
      </c>
      <c r="F18" s="9">
        <f>E18/E22</f>
        <v>4.4343016022078059</v>
      </c>
      <c r="G18" s="7">
        <f>FINV(0.05,C18,C22)</f>
        <v>2.5910961798744014</v>
      </c>
      <c r="H18" s="4">
        <f>FINV(0.01,C18,C22)</f>
        <v>3.8895721399261927</v>
      </c>
      <c r="I18" s="4" t="str">
        <f>IF(F18&lt;G18,"tn",IF(F18&lt;H18,"*","**"))</f>
        <v>**</v>
      </c>
      <c r="K18" s="40" t="s">
        <v>64</v>
      </c>
      <c r="L18" s="16">
        <f>G7</f>
        <v>63.980000000000004</v>
      </c>
      <c r="M18" s="16">
        <f>G8</f>
        <v>58.139999999999993</v>
      </c>
      <c r="N18" s="16">
        <f>G9</f>
        <v>58.089999999999996</v>
      </c>
      <c r="O18" s="16">
        <f>SUM(L18:N18)</f>
        <v>180.21</v>
      </c>
      <c r="P18" s="16">
        <f>AVERAGE(L18:N18)</f>
        <v>60.07</v>
      </c>
    </row>
    <row r="19" spans="2:16" ht="15.75" thickBot="1" x14ac:dyDescent="0.3">
      <c r="B19" s="45" t="s">
        <v>66</v>
      </c>
      <c r="C19" s="8">
        <v>2</v>
      </c>
      <c r="D19" s="9">
        <f>L10</f>
        <v>110.31756296296589</v>
      </c>
      <c r="E19" s="9">
        <f t="shared" si="3"/>
        <v>55.158781481482947</v>
      </c>
      <c r="F19" s="9">
        <f>E19/E22</f>
        <v>12.037190496373091</v>
      </c>
      <c r="G19" s="7">
        <f>FINV(0.05,C19,C22)</f>
        <v>3.6337234675916301</v>
      </c>
      <c r="H19" s="4">
        <f>FINV(0.01,C19,C22)</f>
        <v>6.2262352803113821</v>
      </c>
      <c r="I19" s="4" t="str">
        <f>IF(F19&lt;G19,"tn",IF(F19&lt;H19,"*","**"))</f>
        <v>**</v>
      </c>
      <c r="K19" s="40" t="s">
        <v>65</v>
      </c>
      <c r="L19" s="16">
        <f>G10</f>
        <v>74.69</v>
      </c>
      <c r="M19" s="16">
        <f>G11</f>
        <v>80.38</v>
      </c>
      <c r="N19" s="16">
        <f>G12</f>
        <v>69</v>
      </c>
      <c r="O19" s="16">
        <f>SUM(L19:N19)</f>
        <v>224.07</v>
      </c>
      <c r="P19" s="16">
        <f>AVERAGE(L19:N19)</f>
        <v>74.69</v>
      </c>
    </row>
    <row r="20" spans="2:16" ht="15.75" thickBot="1" x14ac:dyDescent="0.3">
      <c r="B20" s="45" t="s">
        <v>67</v>
      </c>
      <c r="C20" s="8">
        <v>2</v>
      </c>
      <c r="D20" s="9">
        <f>L11</f>
        <v>0.13102962963421305</v>
      </c>
      <c r="E20" s="9">
        <f t="shared" si="3"/>
        <v>6.5514814817106526E-2</v>
      </c>
      <c r="F20" s="9">
        <f>E20/E22</f>
        <v>1.4297166926228403E-2</v>
      </c>
      <c r="G20" s="7">
        <f>FINV(0.05,C20,C22)</f>
        <v>3.6337234675916301</v>
      </c>
      <c r="H20" s="4">
        <f>FINV(0.01,C20,C22)</f>
        <v>6.2262352803113821</v>
      </c>
      <c r="I20" s="4" t="str">
        <f>IF(F20&lt;G20,"tn",IF(F20&lt;H20,"*","**"))</f>
        <v>tn</v>
      </c>
      <c r="K20" s="40" t="s">
        <v>18</v>
      </c>
      <c r="L20" s="16">
        <f>SUM(L17:L19)</f>
        <v>200.31</v>
      </c>
      <c r="M20" s="16">
        <f>SUM(M17:M19)</f>
        <v>200.31</v>
      </c>
      <c r="N20" s="16">
        <f>SUM(N17:N19)</f>
        <v>198.98</v>
      </c>
      <c r="O20" s="16">
        <f>SUM(O17:O19)</f>
        <v>599.59999999999991</v>
      </c>
      <c r="P20" s="17"/>
    </row>
    <row r="21" spans="2:16" ht="15.75" thickBot="1" x14ac:dyDescent="0.3">
      <c r="B21" s="45" t="s">
        <v>68</v>
      </c>
      <c r="C21" s="8">
        <f>C19*C20</f>
        <v>4</v>
      </c>
      <c r="D21" s="9">
        <f>L12</f>
        <v>52.108059259253423</v>
      </c>
      <c r="E21" s="9">
        <f t="shared" si="3"/>
        <v>13.027014814813356</v>
      </c>
      <c r="F21" s="9">
        <f>E21/E22</f>
        <v>2.8428593727659517</v>
      </c>
      <c r="G21" s="7">
        <f>FINV(0.05,C21,C22)</f>
        <v>3.0069172799243447</v>
      </c>
      <c r="H21" s="4">
        <f>FINV(0.01,C21,C22)</f>
        <v>4.772577999723211</v>
      </c>
      <c r="I21" s="4" t="str">
        <f>IF(F21&lt;G21,"tn",IF(F21&lt;H21,"*","**"))</f>
        <v>tn</v>
      </c>
      <c r="K21" s="40" t="s">
        <v>35</v>
      </c>
      <c r="L21" s="16">
        <f>AVERAGE(L17:L19)</f>
        <v>66.77</v>
      </c>
      <c r="M21" s="16">
        <f>AVERAGE(M17:M19)</f>
        <v>66.77</v>
      </c>
      <c r="N21" s="16">
        <f>AVERAGE(N17:N19)</f>
        <v>66.326666666666668</v>
      </c>
      <c r="O21" s="17"/>
      <c r="P21" s="17"/>
    </row>
    <row r="22" spans="2:16" ht="15.75" thickBot="1" x14ac:dyDescent="0.3">
      <c r="B22" s="45" t="s">
        <v>33</v>
      </c>
      <c r="C22" s="8">
        <f>(L3-1)*(L2-1)</f>
        <v>16</v>
      </c>
      <c r="D22" s="9">
        <f>L9</f>
        <v>73.317814814814483</v>
      </c>
      <c r="E22" s="9">
        <f t="shared" si="3"/>
        <v>4.5823634259259052</v>
      </c>
      <c r="F22" s="10"/>
      <c r="G22" s="21"/>
      <c r="H22" s="25"/>
      <c r="I22" s="25"/>
    </row>
    <row r="23" spans="2:16" ht="15.75" thickBot="1" x14ac:dyDescent="0.3">
      <c r="B23" s="45" t="s">
        <v>18</v>
      </c>
      <c r="C23" s="8">
        <f>(L2*L3)-1</f>
        <v>26</v>
      </c>
      <c r="D23" s="9">
        <f>L6</f>
        <v>250.37591851852085</v>
      </c>
      <c r="E23" s="20">
        <f t="shared" si="3"/>
        <v>9.6298430199431095</v>
      </c>
      <c r="F23" s="10"/>
      <c r="G23" s="21"/>
      <c r="H23" s="25"/>
      <c r="I23" s="25"/>
    </row>
    <row r="25" spans="2:16" x14ac:dyDescent="0.25">
      <c r="B25" s="22" t="s">
        <v>43</v>
      </c>
      <c r="C25" s="23"/>
      <c r="D25" s="23"/>
      <c r="E25" s="23"/>
    </row>
    <row r="26" spans="2:16" x14ac:dyDescent="0.25">
      <c r="B26" s="23" t="s">
        <v>44</v>
      </c>
      <c r="C26" s="23" t="s">
        <v>45</v>
      </c>
      <c r="D26" s="23"/>
      <c r="E26" s="23"/>
    </row>
    <row r="27" spans="2:16" x14ac:dyDescent="0.25">
      <c r="C27" s="23">
        <f>5.03*(SQRT(E22/3))</f>
        <v>6.2165885286333893</v>
      </c>
      <c r="G27" s="65" t="s">
        <v>66</v>
      </c>
    </row>
    <row r="28" spans="2:16" x14ac:dyDescent="0.25">
      <c r="G28">
        <v>60.07</v>
      </c>
      <c r="H28" t="s">
        <v>48</v>
      </c>
      <c r="I28">
        <f>G28+C27</f>
        <v>66.286588528633388</v>
      </c>
    </row>
    <row r="29" spans="2:16" x14ac:dyDescent="0.25">
      <c r="G29">
        <v>65.11</v>
      </c>
      <c r="H29" t="s">
        <v>48</v>
      </c>
      <c r="I29" s="38"/>
    </row>
    <row r="30" spans="2:16" x14ac:dyDescent="0.25">
      <c r="G30">
        <v>74.69</v>
      </c>
      <c r="H30" t="s">
        <v>49</v>
      </c>
      <c r="J30">
        <f>G30-C27</f>
        <v>68.473411471366603</v>
      </c>
    </row>
  </sheetData>
  <mergeCells count="7">
    <mergeCell ref="I2:I3"/>
    <mergeCell ref="B2:B3"/>
    <mergeCell ref="C2:C3"/>
    <mergeCell ref="B13:C13"/>
    <mergeCell ref="D2:F2"/>
    <mergeCell ref="G2:G3"/>
    <mergeCell ref="H2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R39"/>
  <sheetViews>
    <sheetView tabSelected="1" topLeftCell="A18" zoomScale="90" zoomScaleNormal="90" workbookViewId="0">
      <selection activeCell="H42" sqref="H42"/>
    </sheetView>
  </sheetViews>
  <sheetFormatPr defaultRowHeight="15" x14ac:dyDescent="0.25"/>
  <cols>
    <col min="2" max="2" width="11.42578125" customWidth="1"/>
    <col min="3" max="3" width="14.7109375" customWidth="1"/>
    <col min="7" max="7" width="11.42578125" customWidth="1"/>
    <col min="8" max="8" width="11.5703125" customWidth="1"/>
    <col min="9" max="9" width="12.140625" customWidth="1"/>
    <col min="11" max="11" width="10.140625" customWidth="1"/>
    <col min="12" max="12" width="10.28515625" customWidth="1"/>
  </cols>
  <sheetData>
    <row r="1" spans="2:16" ht="15.75" thickBot="1" x14ac:dyDescent="0.3"/>
    <row r="2" spans="2:16" ht="15.75" thickBot="1" x14ac:dyDescent="0.3">
      <c r="B2" s="40" t="s">
        <v>0</v>
      </c>
      <c r="C2" s="40" t="s">
        <v>1</v>
      </c>
      <c r="D2" s="75" t="s">
        <v>2</v>
      </c>
      <c r="E2" s="76"/>
      <c r="F2" s="77"/>
      <c r="G2" s="40" t="s">
        <v>7</v>
      </c>
      <c r="H2" s="40" t="s">
        <v>6</v>
      </c>
      <c r="I2" s="70" t="s">
        <v>47</v>
      </c>
      <c r="K2" s="46" t="s">
        <v>19</v>
      </c>
      <c r="L2" s="4">
        <v>9</v>
      </c>
    </row>
    <row r="3" spans="2:16" ht="15.75" thickBot="1" x14ac:dyDescent="0.3">
      <c r="B3" s="40"/>
      <c r="C3" s="40"/>
      <c r="D3" s="40" t="s">
        <v>3</v>
      </c>
      <c r="E3" s="40" t="s">
        <v>4</v>
      </c>
      <c r="F3" s="40" t="s">
        <v>5</v>
      </c>
      <c r="G3" s="40"/>
      <c r="H3" s="40"/>
      <c r="I3" s="71"/>
      <c r="K3" s="46" t="s">
        <v>20</v>
      </c>
      <c r="L3" s="4">
        <v>3</v>
      </c>
    </row>
    <row r="4" spans="2:16" ht="15.75" thickBot="1" x14ac:dyDescent="0.3">
      <c r="B4" s="24">
        <v>1</v>
      </c>
      <c r="C4" s="24" t="s">
        <v>54</v>
      </c>
      <c r="D4" s="24">
        <v>44</v>
      </c>
      <c r="E4" s="24">
        <v>43</v>
      </c>
      <c r="F4" s="24">
        <v>42</v>
      </c>
      <c r="G4" s="3">
        <f>(SUM(D4:F4))</f>
        <v>129</v>
      </c>
      <c r="H4" s="5">
        <f>(AVERAGE(D4:F4))</f>
        <v>43</v>
      </c>
      <c r="I4" s="5">
        <f>STDEV(D4:F4)</f>
        <v>1</v>
      </c>
    </row>
    <row r="5" spans="2:16" ht="15.75" thickBot="1" x14ac:dyDescent="0.3">
      <c r="B5" s="24">
        <v>2</v>
      </c>
      <c r="C5" s="24" t="s">
        <v>55</v>
      </c>
      <c r="D5" s="24">
        <v>43.5</v>
      </c>
      <c r="E5" s="24">
        <v>43</v>
      </c>
      <c r="F5" s="24">
        <v>42</v>
      </c>
      <c r="G5" s="3">
        <f t="shared" ref="G5:G12" si="0">(SUM(D5:F5))</f>
        <v>128.5</v>
      </c>
      <c r="H5" s="5">
        <f t="shared" ref="H5:H12" si="1">(AVERAGE(D5:F5))</f>
        <v>42.833333333333336</v>
      </c>
      <c r="I5" s="5">
        <f t="shared" ref="I5:I12" si="2">STDEV(D5:F5)</f>
        <v>0.76376261582597338</v>
      </c>
      <c r="K5" s="46" t="s">
        <v>21</v>
      </c>
      <c r="L5" s="7">
        <f>(G13^2)/(L2*L3)</f>
        <v>53377.787037037036</v>
      </c>
    </row>
    <row r="6" spans="2:16" ht="15.75" thickBot="1" x14ac:dyDescent="0.3">
      <c r="B6" s="24">
        <v>3</v>
      </c>
      <c r="C6" s="24" t="s">
        <v>56</v>
      </c>
      <c r="D6" s="24">
        <v>47</v>
      </c>
      <c r="E6" s="24">
        <v>44.5</v>
      </c>
      <c r="F6" s="24">
        <v>38</v>
      </c>
      <c r="G6" s="3">
        <f t="shared" si="0"/>
        <v>129.5</v>
      </c>
      <c r="H6" s="5">
        <f t="shared" si="1"/>
        <v>43.166666666666664</v>
      </c>
      <c r="I6" s="5">
        <f t="shared" si="2"/>
        <v>4.6457866215887851</v>
      </c>
      <c r="K6" s="46" t="s">
        <v>22</v>
      </c>
      <c r="L6" s="7">
        <f>SUMSQ(D4:F12)-L5</f>
        <v>148.4629629629635</v>
      </c>
    </row>
    <row r="7" spans="2:16" ht="15.75" thickBot="1" x14ac:dyDescent="0.3">
      <c r="B7" s="24">
        <v>4</v>
      </c>
      <c r="C7" s="24" t="s">
        <v>57</v>
      </c>
      <c r="D7" s="24">
        <v>41.5</v>
      </c>
      <c r="E7" s="24">
        <v>44.5</v>
      </c>
      <c r="F7" s="24">
        <v>44</v>
      </c>
      <c r="G7" s="3">
        <f t="shared" si="0"/>
        <v>130</v>
      </c>
      <c r="H7" s="5">
        <f t="shared" si="1"/>
        <v>43.333333333333336</v>
      </c>
      <c r="I7" s="5">
        <f t="shared" si="2"/>
        <v>1.607275126832159</v>
      </c>
      <c r="K7" s="46" t="s">
        <v>23</v>
      </c>
      <c r="L7" s="7">
        <f>(SUMSQ(D13:F13)/9)-L5</f>
        <v>22.240740740744513</v>
      </c>
    </row>
    <row r="8" spans="2:16" ht="15.75" thickBot="1" x14ac:dyDescent="0.3">
      <c r="B8" s="24">
        <v>5</v>
      </c>
      <c r="C8" s="24" t="s">
        <v>58</v>
      </c>
      <c r="D8" s="24">
        <v>43</v>
      </c>
      <c r="E8" s="24">
        <v>45.5</v>
      </c>
      <c r="F8" s="24">
        <v>42.5</v>
      </c>
      <c r="G8" s="3">
        <f t="shared" si="0"/>
        <v>131</v>
      </c>
      <c r="H8" s="5">
        <f t="shared" si="1"/>
        <v>43.666666666666664</v>
      </c>
      <c r="I8" s="5">
        <f t="shared" si="2"/>
        <v>1.607275126832159</v>
      </c>
      <c r="K8" s="46" t="s">
        <v>24</v>
      </c>
      <c r="L8" s="7">
        <f>(SUMSQ(G4:G12)/L3)-L5</f>
        <v>73.796296296299261</v>
      </c>
    </row>
    <row r="9" spans="2:16" ht="15.75" thickBot="1" x14ac:dyDescent="0.3">
      <c r="B9" s="24">
        <v>6</v>
      </c>
      <c r="C9" s="24" t="s">
        <v>59</v>
      </c>
      <c r="D9" s="24">
        <v>45</v>
      </c>
      <c r="E9" s="24">
        <v>46.5</v>
      </c>
      <c r="F9" s="24">
        <v>42.5</v>
      </c>
      <c r="G9" s="3">
        <f t="shared" si="0"/>
        <v>134</v>
      </c>
      <c r="H9" s="5">
        <f t="shared" si="1"/>
        <v>44.666666666666664</v>
      </c>
      <c r="I9" s="5">
        <f t="shared" si="2"/>
        <v>2.0207259421636903</v>
      </c>
      <c r="K9" s="47" t="s">
        <v>25</v>
      </c>
      <c r="L9" s="18">
        <f>L6-L7-L8</f>
        <v>52.425925925919728</v>
      </c>
    </row>
    <row r="10" spans="2:16" ht="15.75" thickBot="1" x14ac:dyDescent="0.3">
      <c r="B10" s="24">
        <v>7</v>
      </c>
      <c r="C10" s="24" t="s">
        <v>60</v>
      </c>
      <c r="D10" s="24">
        <v>45</v>
      </c>
      <c r="E10" s="24">
        <v>45.5</v>
      </c>
      <c r="F10" s="24">
        <v>44.5</v>
      </c>
      <c r="G10" s="3">
        <f t="shared" si="0"/>
        <v>135</v>
      </c>
      <c r="H10" s="5">
        <f t="shared" si="1"/>
        <v>45</v>
      </c>
      <c r="I10" s="5">
        <f t="shared" si="2"/>
        <v>0.5</v>
      </c>
      <c r="K10" s="46" t="s">
        <v>25</v>
      </c>
      <c r="L10" s="7">
        <f>(SUMSQ(O17:O19)/L2)-L5</f>
        <v>59.574074074072996</v>
      </c>
    </row>
    <row r="11" spans="2:16" ht="15.75" thickBot="1" x14ac:dyDescent="0.3">
      <c r="B11" s="24">
        <v>8</v>
      </c>
      <c r="C11" s="24" t="s">
        <v>61</v>
      </c>
      <c r="D11" s="24">
        <v>45</v>
      </c>
      <c r="E11" s="24">
        <v>48.5</v>
      </c>
      <c r="F11" s="24">
        <v>47</v>
      </c>
      <c r="G11" s="3">
        <f t="shared" si="0"/>
        <v>140.5</v>
      </c>
      <c r="H11" s="5">
        <f t="shared" si="1"/>
        <v>46.833333333333336</v>
      </c>
      <c r="I11" s="5">
        <f t="shared" si="2"/>
        <v>1.7559422921421231</v>
      </c>
      <c r="K11" s="46" t="s">
        <v>24</v>
      </c>
      <c r="L11" s="7">
        <f>(SUMSQ(L20:N20)/9)-L5</f>
        <v>8.6851851851824904</v>
      </c>
    </row>
    <row r="12" spans="2:16" ht="15.75" thickBot="1" x14ac:dyDescent="0.3">
      <c r="B12" s="24">
        <v>9</v>
      </c>
      <c r="C12" s="24" t="s">
        <v>62</v>
      </c>
      <c r="D12" s="24">
        <v>46.5</v>
      </c>
      <c r="E12" s="24">
        <v>49</v>
      </c>
      <c r="F12" s="24">
        <v>47.5</v>
      </c>
      <c r="G12" s="3">
        <f t="shared" si="0"/>
        <v>143</v>
      </c>
      <c r="H12" s="5">
        <f t="shared" si="1"/>
        <v>47.666666666666664</v>
      </c>
      <c r="I12" s="5">
        <f t="shared" si="2"/>
        <v>1.2583057392117916</v>
      </c>
      <c r="K12" s="46" t="s">
        <v>69</v>
      </c>
      <c r="L12" s="7">
        <f>L8-L10-L11</f>
        <v>5.537037037043774</v>
      </c>
    </row>
    <row r="13" spans="2:16" x14ac:dyDescent="0.25">
      <c r="B13" s="72" t="s">
        <v>8</v>
      </c>
      <c r="C13" s="73"/>
      <c r="D13" s="51">
        <f>SUM(D4:D12)</f>
        <v>400.5</v>
      </c>
      <c r="E13" s="51">
        <f>SUM(E4:E12)</f>
        <v>410</v>
      </c>
      <c r="F13" s="51">
        <f>SUM(F4:F12)</f>
        <v>390</v>
      </c>
      <c r="G13" s="52">
        <f>(SUM(G4:G12))</f>
        <v>1200.5</v>
      </c>
      <c r="H13" s="13"/>
      <c r="I13" s="13"/>
    </row>
    <row r="15" spans="2:16" ht="15.75" thickBot="1" x14ac:dyDescent="0.3">
      <c r="B15" s="15" t="s">
        <v>36</v>
      </c>
      <c r="D15" s="19" t="s">
        <v>40</v>
      </c>
      <c r="E15" s="19" t="s">
        <v>37</v>
      </c>
      <c r="F15" s="19" t="s">
        <v>38</v>
      </c>
      <c r="G15" s="19" t="s">
        <v>39</v>
      </c>
      <c r="K15" s="14" t="s">
        <v>34</v>
      </c>
      <c r="L15" s="15"/>
    </row>
    <row r="16" spans="2:16" ht="15.75" thickBot="1" x14ac:dyDescent="0.3">
      <c r="B16" s="44" t="s">
        <v>26</v>
      </c>
      <c r="C16" s="44" t="s">
        <v>27</v>
      </c>
      <c r="D16" s="44" t="s">
        <v>28</v>
      </c>
      <c r="E16" s="44" t="s">
        <v>29</v>
      </c>
      <c r="F16" s="44" t="s">
        <v>30</v>
      </c>
      <c r="G16" s="44" t="s">
        <v>42</v>
      </c>
      <c r="H16" s="44" t="s">
        <v>46</v>
      </c>
      <c r="I16" s="44" t="s">
        <v>41</v>
      </c>
      <c r="K16" s="40" t="s">
        <v>32</v>
      </c>
      <c r="L16" s="40" t="s">
        <v>9</v>
      </c>
      <c r="M16" s="40" t="s">
        <v>10</v>
      </c>
      <c r="N16" s="40" t="s">
        <v>11</v>
      </c>
      <c r="O16" s="40" t="s">
        <v>18</v>
      </c>
      <c r="P16" s="40" t="s">
        <v>35</v>
      </c>
    </row>
    <row r="17" spans="2:18" ht="15.75" thickBot="1" x14ac:dyDescent="0.3">
      <c r="B17" s="45" t="s">
        <v>31</v>
      </c>
      <c r="C17" s="8">
        <f>L3-1</f>
        <v>2</v>
      </c>
      <c r="D17" s="9">
        <f>L7</f>
        <v>22.240740740744513</v>
      </c>
      <c r="E17" s="9">
        <f t="shared" ref="E17:E23" si="3">D17/C17</f>
        <v>11.120370370372257</v>
      </c>
      <c r="F17" s="9">
        <f>E17/E22</f>
        <v>3.3938537619225593</v>
      </c>
      <c r="G17" s="7">
        <f>FINV(0.05,C17,C22)</f>
        <v>3.6337234675916301</v>
      </c>
      <c r="H17" s="7">
        <f>FINV(0.01,C17,C22)</f>
        <v>6.2262352803113821</v>
      </c>
      <c r="I17" s="4" t="str">
        <f>IF(F17&lt;G17,"tn",IF(F17&lt;H17,"*","**"))</f>
        <v>tn</v>
      </c>
      <c r="K17" s="40" t="s">
        <v>63</v>
      </c>
      <c r="L17" s="16">
        <f>G4</f>
        <v>129</v>
      </c>
      <c r="M17" s="16">
        <f>G5</f>
        <v>128.5</v>
      </c>
      <c r="N17" s="16">
        <f>G6</f>
        <v>129.5</v>
      </c>
      <c r="O17" s="16">
        <f>SUM(L17:N17)</f>
        <v>387</v>
      </c>
      <c r="P17" s="16">
        <f>AVERAGE(L17:N17)</f>
        <v>129</v>
      </c>
    </row>
    <row r="18" spans="2:18" ht="15.75" thickBot="1" x14ac:dyDescent="0.3">
      <c r="B18" s="45" t="s">
        <v>32</v>
      </c>
      <c r="C18" s="8">
        <f>L2-1</f>
        <v>8</v>
      </c>
      <c r="D18" s="9">
        <f>L8</f>
        <v>73.796296296299261</v>
      </c>
      <c r="E18" s="9">
        <f t="shared" si="3"/>
        <v>9.2245370370374076</v>
      </c>
      <c r="F18" s="9">
        <f>E18/E22</f>
        <v>2.815259625574448</v>
      </c>
      <c r="G18" s="7">
        <f>FINV(0.05,C18,C22)</f>
        <v>2.5910961798744014</v>
      </c>
      <c r="H18" s="7">
        <f>FINV(0.01,C18,C22)</f>
        <v>3.8895721399261927</v>
      </c>
      <c r="I18" s="4" t="str">
        <f>IF(F18&lt;G18,"tn",IF(F18&lt;H18,"*","**"))</f>
        <v>*</v>
      </c>
      <c r="K18" s="40" t="s">
        <v>64</v>
      </c>
      <c r="L18" s="16">
        <f>G7</f>
        <v>130</v>
      </c>
      <c r="M18" s="16">
        <f>G8</f>
        <v>131</v>
      </c>
      <c r="N18" s="16">
        <f>G9</f>
        <v>134</v>
      </c>
      <c r="O18" s="16">
        <f>SUM(L18:N18)</f>
        <v>395</v>
      </c>
      <c r="P18" s="16">
        <f>AVERAGE(L18:N18)</f>
        <v>131.66666666666666</v>
      </c>
    </row>
    <row r="19" spans="2:18" ht="15.75" thickBot="1" x14ac:dyDescent="0.3">
      <c r="B19" s="45" t="s">
        <v>66</v>
      </c>
      <c r="C19" s="8">
        <v>2</v>
      </c>
      <c r="D19" s="9">
        <f>L10</f>
        <v>59.574074074072996</v>
      </c>
      <c r="E19" s="9">
        <f t="shared" si="3"/>
        <v>29.787037037036498</v>
      </c>
      <c r="F19" s="9">
        <f>E19/E22</f>
        <v>9.0907806428832831</v>
      </c>
      <c r="G19" s="7">
        <f>FINV(0.05,C19,C22)</f>
        <v>3.6337234675916301</v>
      </c>
      <c r="H19" s="7">
        <f>FINV(0.01,C19,C22)</f>
        <v>6.2262352803113821</v>
      </c>
      <c r="I19" s="4" t="str">
        <f>IF(F19&lt;G19,"tn",IF(F19&lt;H19,"*","**"))</f>
        <v>**</v>
      </c>
      <c r="K19" s="40" t="s">
        <v>65</v>
      </c>
      <c r="L19" s="16">
        <f>G10</f>
        <v>135</v>
      </c>
      <c r="M19" s="16">
        <f>G11</f>
        <v>140.5</v>
      </c>
      <c r="N19" s="16">
        <f>G12</f>
        <v>143</v>
      </c>
      <c r="O19" s="16">
        <f>SUM(L19:N19)</f>
        <v>418.5</v>
      </c>
      <c r="P19" s="16">
        <f>AVERAGE(L19:N19)</f>
        <v>139.5</v>
      </c>
    </row>
    <row r="20" spans="2:18" ht="15.75" thickBot="1" x14ac:dyDescent="0.3">
      <c r="B20" s="45" t="s">
        <v>67</v>
      </c>
      <c r="C20" s="8">
        <v>2</v>
      </c>
      <c r="D20" s="9">
        <f>L11</f>
        <v>8.6851851851824904</v>
      </c>
      <c r="E20" s="9">
        <f t="shared" si="3"/>
        <v>4.3425925925912452</v>
      </c>
      <c r="F20" s="9">
        <f>E20/E22</f>
        <v>1.3253267396677073</v>
      </c>
      <c r="G20" s="7">
        <f>FINV(0.05,C20,C22)</f>
        <v>3.6337234675916301</v>
      </c>
      <c r="H20" s="7">
        <f>FINV(0.01,C20,C22)</f>
        <v>6.2262352803113821</v>
      </c>
      <c r="I20" s="4" t="str">
        <f>IF(F20&lt;G20,"tn",IF(F20&lt;H20,"*","**"))</f>
        <v>tn</v>
      </c>
      <c r="K20" s="40" t="s">
        <v>18</v>
      </c>
      <c r="L20" s="16">
        <f>SUM(L17:L19)</f>
        <v>394</v>
      </c>
      <c r="M20" s="16">
        <f>SUM(M17:M19)</f>
        <v>400</v>
      </c>
      <c r="N20" s="16">
        <f>SUM(N17:N19)</f>
        <v>406.5</v>
      </c>
      <c r="O20" s="16">
        <f>SUM(O17:O19)</f>
        <v>1200.5</v>
      </c>
      <c r="P20" s="17"/>
    </row>
    <row r="21" spans="2:18" ht="15.75" thickBot="1" x14ac:dyDescent="0.3">
      <c r="B21" s="45" t="s">
        <v>70</v>
      </c>
      <c r="C21" s="8">
        <f>C19*C20</f>
        <v>4</v>
      </c>
      <c r="D21" s="9">
        <f>L12</f>
        <v>5.537037037043774</v>
      </c>
      <c r="E21" s="9">
        <f t="shared" si="3"/>
        <v>1.3842592592609435</v>
      </c>
      <c r="F21" s="9">
        <f>E21/E22</f>
        <v>0.4224655598734004</v>
      </c>
      <c r="G21" s="7">
        <f>FINV(0.05,C21,C22)</f>
        <v>3.0069172799243447</v>
      </c>
      <c r="H21" s="7">
        <f>FINV(0.01,C21,C22)</f>
        <v>4.772577999723211</v>
      </c>
      <c r="I21" s="4" t="str">
        <f>IF(F21&lt;G21,"tn",IF(F21&lt;H21,"*","**"))</f>
        <v>tn</v>
      </c>
      <c r="K21" s="40" t="s">
        <v>35</v>
      </c>
      <c r="L21" s="16">
        <f>AVERAGE(L17:L19)</f>
        <v>131.33333333333334</v>
      </c>
      <c r="M21" s="16">
        <f>AVERAGE(M17:M19)</f>
        <v>133.33333333333334</v>
      </c>
      <c r="N21" s="16">
        <f>AVERAGE(N17:N19)</f>
        <v>135.5</v>
      </c>
      <c r="O21" s="17"/>
      <c r="P21" s="17"/>
    </row>
    <row r="22" spans="2:18" ht="15.75" thickBot="1" x14ac:dyDescent="0.3">
      <c r="B22" s="45" t="s">
        <v>33</v>
      </c>
      <c r="C22" s="8">
        <f>(L3-1)*(L2-1)</f>
        <v>16</v>
      </c>
      <c r="D22" s="9">
        <f>L9</f>
        <v>52.425925925919728</v>
      </c>
      <c r="E22" s="9">
        <f t="shared" si="3"/>
        <v>3.276620370369983</v>
      </c>
      <c r="F22" s="10"/>
      <c r="G22" s="21"/>
      <c r="H22" s="25"/>
      <c r="I22" s="25"/>
    </row>
    <row r="23" spans="2:18" ht="15.75" thickBot="1" x14ac:dyDescent="0.3">
      <c r="B23" s="45" t="s">
        <v>18</v>
      </c>
      <c r="C23" s="8">
        <f>(L2*L3)-1</f>
        <v>26</v>
      </c>
      <c r="D23" s="9">
        <f>L6</f>
        <v>148.4629629629635</v>
      </c>
      <c r="E23" s="20">
        <f t="shared" si="3"/>
        <v>5.710113960113981</v>
      </c>
      <c r="F23" s="10"/>
      <c r="G23" s="21"/>
      <c r="H23" s="25"/>
      <c r="I23" s="25"/>
    </row>
    <row r="24" spans="2:18" x14ac:dyDescent="0.25">
      <c r="K24" s="15"/>
    </row>
    <row r="25" spans="2:18" ht="14.45" customHeight="1" x14ac:dyDescent="0.25">
      <c r="B25" s="22" t="s">
        <v>43</v>
      </c>
      <c r="C25" s="23"/>
      <c r="D25" s="23"/>
      <c r="E25" s="23"/>
      <c r="K25" s="67"/>
      <c r="L25" s="67"/>
      <c r="M25" s="67"/>
      <c r="N25" s="67"/>
      <c r="O25" s="67"/>
      <c r="P25" s="67"/>
      <c r="R25" s="67"/>
    </row>
    <row r="26" spans="2:18" x14ac:dyDescent="0.25">
      <c r="B26" s="23" t="s">
        <v>44</v>
      </c>
      <c r="C26" s="23" t="s">
        <v>45</v>
      </c>
      <c r="D26" s="23"/>
      <c r="E26" s="23"/>
      <c r="K26" s="67"/>
      <c r="L26" s="67"/>
      <c r="M26" s="67"/>
      <c r="N26" s="67"/>
      <c r="O26" s="67"/>
      <c r="P26" s="67"/>
      <c r="R26" s="67"/>
    </row>
    <row r="27" spans="2:18" x14ac:dyDescent="0.25">
      <c r="C27" s="23">
        <f>5.03*(SQRT(E22/3))</f>
        <v>5.2567874958220724</v>
      </c>
      <c r="K27" s="67"/>
      <c r="L27" s="67"/>
      <c r="M27" s="67"/>
      <c r="N27" s="67"/>
      <c r="O27" s="67"/>
      <c r="P27" s="67"/>
      <c r="R27" s="67"/>
    </row>
    <row r="30" spans="2:18" x14ac:dyDescent="0.25">
      <c r="B30" s="53" t="s">
        <v>32</v>
      </c>
      <c r="C30" s="53" t="s">
        <v>35</v>
      </c>
      <c r="D30" s="53" t="s">
        <v>41</v>
      </c>
      <c r="I30" s="38" t="s">
        <v>66</v>
      </c>
      <c r="O30" s="23" t="s">
        <v>44</v>
      </c>
      <c r="P30" s="23" t="s">
        <v>45</v>
      </c>
      <c r="Q30" s="23"/>
      <c r="R30" s="23"/>
    </row>
    <row r="31" spans="2:18" x14ac:dyDescent="0.25">
      <c r="B31" s="24" t="s">
        <v>10</v>
      </c>
      <c r="C31" s="29">
        <v>42.83</v>
      </c>
      <c r="D31" s="3" t="s">
        <v>48</v>
      </c>
      <c r="E31" s="54">
        <f>C31+C27</f>
        <v>48.086787495822072</v>
      </c>
      <c r="F31" s="30"/>
      <c r="I31">
        <v>129</v>
      </c>
      <c r="J31" t="s">
        <v>48</v>
      </c>
      <c r="K31" s="55">
        <f>I31+C27</f>
        <v>134.25678749582207</v>
      </c>
      <c r="P31" s="23">
        <f>5.03*(SQRT(E22/3))</f>
        <v>5.2567874958220724</v>
      </c>
    </row>
    <row r="32" spans="2:18" x14ac:dyDescent="0.25">
      <c r="B32" s="24" t="s">
        <v>9</v>
      </c>
      <c r="C32" s="29">
        <v>43</v>
      </c>
      <c r="D32" s="3" t="s">
        <v>52</v>
      </c>
      <c r="I32">
        <v>131.66999999999999</v>
      </c>
      <c r="J32" t="s">
        <v>48</v>
      </c>
    </row>
    <row r="33" spans="2:12" x14ac:dyDescent="0.25">
      <c r="B33" s="24" t="s">
        <v>11</v>
      </c>
      <c r="C33" s="29">
        <v>43.17</v>
      </c>
      <c r="D33" s="3" t="s">
        <v>52</v>
      </c>
      <c r="I33">
        <v>139.5</v>
      </c>
      <c r="J33" t="s">
        <v>49</v>
      </c>
      <c r="L33" s="55">
        <f>I33-C27</f>
        <v>134.24321250417793</v>
      </c>
    </row>
    <row r="34" spans="2:12" x14ac:dyDescent="0.25">
      <c r="B34" s="24" t="s">
        <v>12</v>
      </c>
      <c r="C34" s="29">
        <v>43.33</v>
      </c>
      <c r="D34" s="3" t="s">
        <v>52</v>
      </c>
    </row>
    <row r="35" spans="2:12" x14ac:dyDescent="0.25">
      <c r="B35" s="24" t="s">
        <v>13</v>
      </c>
      <c r="C35" s="29">
        <f>H8</f>
        <v>43.666666666666664</v>
      </c>
      <c r="D35" s="3" t="s">
        <v>52</v>
      </c>
    </row>
    <row r="36" spans="2:12" x14ac:dyDescent="0.25">
      <c r="B36" s="24" t="s">
        <v>14</v>
      </c>
      <c r="C36" s="29">
        <f>H9</f>
        <v>44.666666666666664</v>
      </c>
      <c r="D36" s="31" t="s">
        <v>49</v>
      </c>
      <c r="E36" s="54">
        <f>C36+C27</f>
        <v>49.923454162488738</v>
      </c>
      <c r="F36" s="54">
        <f>C36-C27</f>
        <v>39.40987917084459</v>
      </c>
    </row>
    <row r="37" spans="2:12" x14ac:dyDescent="0.25">
      <c r="B37" s="24" t="s">
        <v>15</v>
      </c>
      <c r="C37" s="29">
        <v>45</v>
      </c>
      <c r="D37" s="3" t="s">
        <v>49</v>
      </c>
    </row>
    <row r="38" spans="2:12" x14ac:dyDescent="0.25">
      <c r="B38" s="24" t="s">
        <v>16</v>
      </c>
      <c r="C38" s="29">
        <v>46.83</v>
      </c>
      <c r="D38" s="3" t="s">
        <v>49</v>
      </c>
    </row>
    <row r="39" spans="2:12" x14ac:dyDescent="0.25">
      <c r="B39" s="24" t="s">
        <v>17</v>
      </c>
      <c r="C39" s="29">
        <v>47.67</v>
      </c>
      <c r="D39" s="3" t="s">
        <v>49</v>
      </c>
    </row>
  </sheetData>
  <mergeCells count="3">
    <mergeCell ref="I2:I3"/>
    <mergeCell ref="B13:C13"/>
    <mergeCell ref="D2:F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8F223-E3BA-4FDB-9A2D-0A383459A49D}">
  <dimension ref="B2:AA37"/>
  <sheetViews>
    <sheetView zoomScale="60" zoomScaleNormal="60" workbookViewId="0">
      <selection activeCell="Y29" sqref="Y29"/>
    </sheetView>
  </sheetViews>
  <sheetFormatPr defaultRowHeight="15" x14ac:dyDescent="0.25"/>
  <cols>
    <col min="25" max="25" width="38.5703125" customWidth="1"/>
    <col min="26" max="26" width="18.5703125" customWidth="1"/>
    <col min="27" max="27" width="19.85546875" customWidth="1"/>
  </cols>
  <sheetData>
    <row r="2" spans="2:27" x14ac:dyDescent="0.25">
      <c r="B2" s="70" t="s">
        <v>85</v>
      </c>
      <c r="C2" s="78" t="s">
        <v>32</v>
      </c>
      <c r="D2" s="78"/>
      <c r="E2" s="78"/>
      <c r="F2" s="78"/>
      <c r="G2" s="78"/>
      <c r="H2" s="78"/>
      <c r="I2" s="78"/>
      <c r="J2" s="78"/>
      <c r="K2" s="78"/>
      <c r="M2" s="41" t="s">
        <v>85</v>
      </c>
      <c r="N2" s="78" t="s">
        <v>32</v>
      </c>
      <c r="O2" s="78"/>
      <c r="P2" s="78"/>
      <c r="Q2" s="78"/>
      <c r="R2" s="78"/>
      <c r="S2" s="78"/>
      <c r="T2" s="78"/>
      <c r="U2" s="78"/>
      <c r="V2" s="78"/>
      <c r="W2" s="69" t="s">
        <v>18</v>
      </c>
    </row>
    <row r="3" spans="2:27" x14ac:dyDescent="0.25">
      <c r="B3" s="71"/>
      <c r="C3" s="53" t="s">
        <v>54</v>
      </c>
      <c r="D3" s="53" t="s">
        <v>55</v>
      </c>
      <c r="E3" s="53" t="s">
        <v>56</v>
      </c>
      <c r="F3" s="53" t="s">
        <v>57</v>
      </c>
      <c r="G3" s="53" t="s">
        <v>58</v>
      </c>
      <c r="H3" s="53" t="s">
        <v>59</v>
      </c>
      <c r="I3" s="53" t="s">
        <v>60</v>
      </c>
      <c r="J3" s="53" t="s">
        <v>61</v>
      </c>
      <c r="K3" s="53" t="s">
        <v>62</v>
      </c>
      <c r="M3" s="42"/>
      <c r="N3" s="53" t="s">
        <v>54</v>
      </c>
      <c r="O3" s="53" t="s">
        <v>55</v>
      </c>
      <c r="P3" s="53" t="s">
        <v>56</v>
      </c>
      <c r="Q3" s="53" t="s">
        <v>57</v>
      </c>
      <c r="R3" s="53" t="s">
        <v>58</v>
      </c>
      <c r="S3" s="53" t="s">
        <v>59</v>
      </c>
      <c r="T3" s="53" t="s">
        <v>60</v>
      </c>
      <c r="U3" s="53" t="s">
        <v>61</v>
      </c>
      <c r="V3" s="53" t="s">
        <v>62</v>
      </c>
      <c r="W3" s="69"/>
      <c r="Y3" t="s">
        <v>19</v>
      </c>
      <c r="Z3">
        <v>9</v>
      </c>
    </row>
    <row r="4" spans="2:27" x14ac:dyDescent="0.25">
      <c r="B4" s="24">
        <v>1</v>
      </c>
      <c r="C4" s="24">
        <v>4</v>
      </c>
      <c r="D4" s="24">
        <v>4</v>
      </c>
      <c r="E4" s="24">
        <v>4</v>
      </c>
      <c r="F4" s="24">
        <v>4</v>
      </c>
      <c r="G4" s="24">
        <v>4</v>
      </c>
      <c r="H4" s="24">
        <v>4</v>
      </c>
      <c r="I4" s="24">
        <v>4</v>
      </c>
      <c r="J4" s="24">
        <v>4</v>
      </c>
      <c r="K4" s="24">
        <v>4</v>
      </c>
      <c r="M4" s="24">
        <v>1</v>
      </c>
      <c r="N4" s="29">
        <v>5</v>
      </c>
      <c r="O4" s="29">
        <v>5</v>
      </c>
      <c r="P4" s="29">
        <v>5</v>
      </c>
      <c r="Q4" s="29">
        <v>5</v>
      </c>
      <c r="R4" s="29">
        <v>5</v>
      </c>
      <c r="S4" s="29">
        <v>5</v>
      </c>
      <c r="T4" s="29">
        <v>5</v>
      </c>
      <c r="U4" s="29">
        <v>5</v>
      </c>
      <c r="V4" s="29">
        <v>5</v>
      </c>
      <c r="W4" s="62">
        <f>SUM(N4:V4)</f>
        <v>45</v>
      </c>
      <c r="Y4" t="s">
        <v>20</v>
      </c>
      <c r="Z4">
        <v>30</v>
      </c>
    </row>
    <row r="5" spans="2:27" x14ac:dyDescent="0.25">
      <c r="B5" s="24">
        <v>2</v>
      </c>
      <c r="C5" s="24">
        <v>4</v>
      </c>
      <c r="D5" s="24">
        <v>4</v>
      </c>
      <c r="E5" s="24">
        <v>3</v>
      </c>
      <c r="F5" s="24">
        <v>4</v>
      </c>
      <c r="G5" s="24">
        <v>5</v>
      </c>
      <c r="H5" s="24">
        <v>4</v>
      </c>
      <c r="I5" s="24">
        <v>4</v>
      </c>
      <c r="J5" s="24">
        <v>4</v>
      </c>
      <c r="K5" s="24">
        <v>4</v>
      </c>
      <c r="M5" s="24">
        <v>2</v>
      </c>
      <c r="N5" s="29">
        <v>5</v>
      </c>
      <c r="O5" s="29">
        <v>5</v>
      </c>
      <c r="P5" s="29">
        <v>1</v>
      </c>
      <c r="Q5" s="29">
        <v>5</v>
      </c>
      <c r="R5" s="29">
        <v>9</v>
      </c>
      <c r="S5" s="29">
        <v>5</v>
      </c>
      <c r="T5" s="29">
        <v>5</v>
      </c>
      <c r="U5" s="29">
        <v>5</v>
      </c>
      <c r="V5" s="29">
        <v>5</v>
      </c>
      <c r="W5" s="62">
        <f t="shared" ref="W5:W33" si="0">SUM(N5:V5)</f>
        <v>45</v>
      </c>
    </row>
    <row r="6" spans="2:27" x14ac:dyDescent="0.25">
      <c r="B6" s="24">
        <v>3</v>
      </c>
      <c r="C6" s="24">
        <v>4</v>
      </c>
      <c r="D6" s="24">
        <v>2</v>
      </c>
      <c r="E6" s="24">
        <v>2</v>
      </c>
      <c r="F6" s="24">
        <v>2</v>
      </c>
      <c r="G6" s="24">
        <v>2</v>
      </c>
      <c r="H6" s="24">
        <v>2</v>
      </c>
      <c r="I6" s="24">
        <v>4</v>
      </c>
      <c r="J6" s="24">
        <v>4</v>
      </c>
      <c r="K6" s="24">
        <v>5</v>
      </c>
      <c r="M6" s="24">
        <v>3</v>
      </c>
      <c r="N6" s="29">
        <v>7</v>
      </c>
      <c r="O6" s="29">
        <v>3</v>
      </c>
      <c r="P6" s="29">
        <v>3</v>
      </c>
      <c r="Q6" s="29">
        <v>3</v>
      </c>
      <c r="R6" s="29">
        <v>3</v>
      </c>
      <c r="S6" s="29">
        <v>3</v>
      </c>
      <c r="T6" s="29">
        <v>7</v>
      </c>
      <c r="U6" s="29">
        <v>7</v>
      </c>
      <c r="V6" s="29">
        <v>9</v>
      </c>
      <c r="W6" s="62">
        <f t="shared" si="0"/>
        <v>45</v>
      </c>
    </row>
    <row r="7" spans="2:27" x14ac:dyDescent="0.25">
      <c r="B7" s="24">
        <v>4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M7" s="24">
        <v>4</v>
      </c>
      <c r="N7" s="29">
        <v>5</v>
      </c>
      <c r="O7" s="29">
        <v>5</v>
      </c>
      <c r="P7" s="29">
        <v>5</v>
      </c>
      <c r="Q7" s="29">
        <v>5</v>
      </c>
      <c r="R7" s="29">
        <v>5</v>
      </c>
      <c r="S7" s="29">
        <v>5</v>
      </c>
      <c r="T7" s="29">
        <v>5</v>
      </c>
      <c r="U7" s="29">
        <v>5</v>
      </c>
      <c r="V7" s="29">
        <v>5</v>
      </c>
      <c r="W7" s="62">
        <f t="shared" si="0"/>
        <v>45</v>
      </c>
    </row>
    <row r="8" spans="2:27" x14ac:dyDescent="0.25">
      <c r="B8" s="24">
        <v>5</v>
      </c>
      <c r="C8" s="24">
        <v>3</v>
      </c>
      <c r="D8" s="24">
        <v>4</v>
      </c>
      <c r="E8" s="24">
        <v>3</v>
      </c>
      <c r="F8" s="24">
        <v>3</v>
      </c>
      <c r="G8" s="24">
        <v>4</v>
      </c>
      <c r="H8" s="24">
        <v>3</v>
      </c>
      <c r="I8" s="24">
        <v>3</v>
      </c>
      <c r="J8" s="24">
        <v>3</v>
      </c>
      <c r="K8" s="24">
        <v>4</v>
      </c>
      <c r="M8" s="24">
        <v>5</v>
      </c>
      <c r="N8" s="29">
        <v>3.5</v>
      </c>
      <c r="O8" s="29">
        <v>8</v>
      </c>
      <c r="P8" s="29">
        <v>3.5</v>
      </c>
      <c r="Q8" s="29">
        <v>3.5</v>
      </c>
      <c r="R8" s="29">
        <v>8</v>
      </c>
      <c r="S8" s="29">
        <v>3.5</v>
      </c>
      <c r="T8" s="29">
        <v>3.5</v>
      </c>
      <c r="U8" s="29">
        <v>3.5</v>
      </c>
      <c r="V8" s="29">
        <v>8</v>
      </c>
      <c r="W8" s="62">
        <f t="shared" si="0"/>
        <v>45</v>
      </c>
      <c r="Y8" s="40" t="s">
        <v>32</v>
      </c>
      <c r="Z8" s="50" t="s">
        <v>35</v>
      </c>
      <c r="AA8" s="53" t="s">
        <v>86</v>
      </c>
    </row>
    <row r="9" spans="2:27" x14ac:dyDescent="0.25">
      <c r="B9" s="24">
        <v>6</v>
      </c>
      <c r="C9" s="24">
        <v>5</v>
      </c>
      <c r="D9" s="24">
        <v>5</v>
      </c>
      <c r="E9" s="24">
        <v>4</v>
      </c>
      <c r="F9" s="24">
        <v>4</v>
      </c>
      <c r="G9" s="24">
        <v>5</v>
      </c>
      <c r="H9" s="24">
        <v>4</v>
      </c>
      <c r="I9" s="24">
        <v>4</v>
      </c>
      <c r="J9" s="24">
        <v>4</v>
      </c>
      <c r="K9" s="24">
        <v>5</v>
      </c>
      <c r="M9" s="24">
        <v>6</v>
      </c>
      <c r="N9" s="29">
        <v>7.5</v>
      </c>
      <c r="O9" s="29">
        <v>7.5</v>
      </c>
      <c r="P9" s="29">
        <v>3</v>
      </c>
      <c r="Q9" s="29">
        <v>3</v>
      </c>
      <c r="R9" s="29">
        <v>7.5</v>
      </c>
      <c r="S9" s="29">
        <v>3</v>
      </c>
      <c r="T9" s="29">
        <v>3</v>
      </c>
      <c r="U9" s="29">
        <v>3</v>
      </c>
      <c r="V9" s="29">
        <v>7.5</v>
      </c>
      <c r="W9" s="62">
        <f t="shared" si="0"/>
        <v>45</v>
      </c>
      <c r="Y9" s="3" t="s">
        <v>72</v>
      </c>
      <c r="Z9" s="29">
        <f>C35</f>
        <v>3.5666666666666669</v>
      </c>
      <c r="AA9" s="29">
        <f>N34</f>
        <v>152.5</v>
      </c>
    </row>
    <row r="10" spans="2:27" x14ac:dyDescent="0.25">
      <c r="B10" s="24">
        <v>7</v>
      </c>
      <c r="C10" s="24">
        <v>5</v>
      </c>
      <c r="D10" s="24">
        <v>3</v>
      </c>
      <c r="E10" s="24">
        <v>4</v>
      </c>
      <c r="F10" s="24">
        <v>3</v>
      </c>
      <c r="G10" s="24">
        <v>4</v>
      </c>
      <c r="H10" s="24">
        <v>4</v>
      </c>
      <c r="I10" s="24">
        <v>4</v>
      </c>
      <c r="J10" s="24">
        <v>3</v>
      </c>
      <c r="K10" s="24">
        <v>4</v>
      </c>
      <c r="M10" s="24">
        <v>7</v>
      </c>
      <c r="N10" s="29">
        <v>9</v>
      </c>
      <c r="O10" s="29">
        <v>2</v>
      </c>
      <c r="P10" s="29">
        <v>6</v>
      </c>
      <c r="Q10" s="29">
        <v>2</v>
      </c>
      <c r="R10" s="29">
        <v>6</v>
      </c>
      <c r="S10" s="29">
        <v>6</v>
      </c>
      <c r="T10" s="29">
        <v>6</v>
      </c>
      <c r="U10" s="29">
        <v>2</v>
      </c>
      <c r="V10" s="29">
        <v>6</v>
      </c>
      <c r="W10" s="62">
        <f t="shared" si="0"/>
        <v>45</v>
      </c>
      <c r="Y10" s="3" t="s">
        <v>71</v>
      </c>
      <c r="Z10" s="29">
        <f>D35</f>
        <v>3.5</v>
      </c>
      <c r="AA10" s="29">
        <f>O34</f>
        <v>148.5</v>
      </c>
    </row>
    <row r="11" spans="2:27" x14ac:dyDescent="0.25">
      <c r="B11" s="24">
        <v>8</v>
      </c>
      <c r="C11" s="24">
        <v>4</v>
      </c>
      <c r="D11" s="24">
        <v>3</v>
      </c>
      <c r="E11" s="24">
        <v>3</v>
      </c>
      <c r="F11" s="24">
        <v>4</v>
      </c>
      <c r="G11" s="24">
        <v>4</v>
      </c>
      <c r="H11" s="24">
        <v>3</v>
      </c>
      <c r="I11" s="24">
        <v>4</v>
      </c>
      <c r="J11" s="24">
        <v>3</v>
      </c>
      <c r="K11" s="24">
        <v>3</v>
      </c>
      <c r="M11" s="24">
        <v>8</v>
      </c>
      <c r="N11" s="29">
        <v>7.5</v>
      </c>
      <c r="O11" s="29">
        <v>3</v>
      </c>
      <c r="P11" s="29">
        <v>3</v>
      </c>
      <c r="Q11" s="29">
        <v>7.5</v>
      </c>
      <c r="R11" s="29">
        <v>7.5</v>
      </c>
      <c r="S11" s="29">
        <v>3</v>
      </c>
      <c r="T11" s="29">
        <v>7.5</v>
      </c>
      <c r="U11" s="29">
        <v>3</v>
      </c>
      <c r="V11" s="29">
        <v>3</v>
      </c>
      <c r="W11" s="62">
        <f t="shared" si="0"/>
        <v>45</v>
      </c>
      <c r="Y11" s="3" t="s">
        <v>73</v>
      </c>
      <c r="Z11" s="29">
        <f>E35</f>
        <v>3.4666666666666668</v>
      </c>
      <c r="AA11" s="29">
        <f>P34</f>
        <v>138</v>
      </c>
    </row>
    <row r="12" spans="2:27" x14ac:dyDescent="0.25">
      <c r="B12" s="24">
        <v>9</v>
      </c>
      <c r="C12" s="24">
        <v>4</v>
      </c>
      <c r="D12" s="24">
        <v>3</v>
      </c>
      <c r="E12" s="24">
        <v>4</v>
      </c>
      <c r="F12" s="24">
        <v>3</v>
      </c>
      <c r="G12" s="24">
        <v>3</v>
      </c>
      <c r="H12" s="24">
        <v>4</v>
      </c>
      <c r="I12" s="24">
        <v>2</v>
      </c>
      <c r="J12" s="24">
        <v>4</v>
      </c>
      <c r="K12" s="24">
        <v>2</v>
      </c>
      <c r="M12" s="24">
        <v>9</v>
      </c>
      <c r="N12" s="29">
        <v>7.5</v>
      </c>
      <c r="O12" s="29">
        <v>4</v>
      </c>
      <c r="P12" s="29">
        <v>7.5</v>
      </c>
      <c r="Q12" s="29">
        <v>4</v>
      </c>
      <c r="R12" s="29">
        <v>4</v>
      </c>
      <c r="S12" s="29">
        <v>7.5</v>
      </c>
      <c r="T12" s="29">
        <v>1.5</v>
      </c>
      <c r="U12" s="29">
        <v>7.5</v>
      </c>
      <c r="V12" s="29">
        <v>1.5</v>
      </c>
      <c r="W12" s="62">
        <f t="shared" si="0"/>
        <v>45</v>
      </c>
      <c r="Y12" s="3" t="s">
        <v>74</v>
      </c>
      <c r="Z12" s="29">
        <f>F35</f>
        <v>3.4333333333333331</v>
      </c>
      <c r="AA12" s="29">
        <f>Q34</f>
        <v>143</v>
      </c>
    </row>
    <row r="13" spans="2:27" x14ac:dyDescent="0.25">
      <c r="B13" s="24">
        <v>10</v>
      </c>
      <c r="C13" s="24">
        <v>3</v>
      </c>
      <c r="D13" s="24">
        <v>4</v>
      </c>
      <c r="E13" s="24">
        <v>5</v>
      </c>
      <c r="F13" s="24">
        <v>4</v>
      </c>
      <c r="G13" s="24">
        <v>5</v>
      </c>
      <c r="H13" s="24">
        <v>4</v>
      </c>
      <c r="I13" s="24">
        <v>5</v>
      </c>
      <c r="J13" s="24">
        <v>4</v>
      </c>
      <c r="K13" s="24">
        <v>4</v>
      </c>
      <c r="M13" s="24">
        <v>10</v>
      </c>
      <c r="N13" s="29">
        <v>1</v>
      </c>
      <c r="O13" s="29">
        <v>4</v>
      </c>
      <c r="P13" s="29">
        <v>8</v>
      </c>
      <c r="Q13" s="29">
        <v>4</v>
      </c>
      <c r="R13" s="29">
        <v>8</v>
      </c>
      <c r="S13" s="29">
        <v>4</v>
      </c>
      <c r="T13" s="29">
        <v>8</v>
      </c>
      <c r="U13" s="29">
        <v>4</v>
      </c>
      <c r="V13" s="29">
        <v>4</v>
      </c>
      <c r="W13" s="62">
        <f t="shared" si="0"/>
        <v>45</v>
      </c>
      <c r="Y13" s="3" t="s">
        <v>75</v>
      </c>
      <c r="Z13" s="29">
        <f>G35</f>
        <v>3.6333333333333333</v>
      </c>
      <c r="AA13" s="29">
        <f>R34</f>
        <v>163</v>
      </c>
    </row>
    <row r="14" spans="2:27" x14ac:dyDescent="0.25">
      <c r="B14" s="24">
        <v>11</v>
      </c>
      <c r="C14" s="24">
        <v>2</v>
      </c>
      <c r="D14" s="24">
        <v>2</v>
      </c>
      <c r="E14" s="24">
        <v>5</v>
      </c>
      <c r="F14" s="24">
        <v>3</v>
      </c>
      <c r="G14" s="24">
        <v>5</v>
      </c>
      <c r="H14" s="24">
        <v>2</v>
      </c>
      <c r="I14" s="24">
        <v>5</v>
      </c>
      <c r="J14" s="24">
        <v>2</v>
      </c>
      <c r="K14" s="24">
        <v>2</v>
      </c>
      <c r="M14" s="24">
        <v>11</v>
      </c>
      <c r="N14" s="29">
        <v>3</v>
      </c>
      <c r="O14" s="29">
        <v>3</v>
      </c>
      <c r="P14" s="29">
        <v>8</v>
      </c>
      <c r="Q14" s="29">
        <v>6</v>
      </c>
      <c r="R14" s="29">
        <v>8</v>
      </c>
      <c r="S14" s="29">
        <v>3</v>
      </c>
      <c r="T14" s="29">
        <v>8</v>
      </c>
      <c r="U14" s="29">
        <v>3</v>
      </c>
      <c r="V14" s="29">
        <v>3</v>
      </c>
      <c r="W14" s="62">
        <f t="shared" si="0"/>
        <v>45</v>
      </c>
      <c r="Y14" s="3" t="s">
        <v>76</v>
      </c>
      <c r="Z14" s="29">
        <f>H35</f>
        <v>3.4666666666666668</v>
      </c>
      <c r="AA14" s="29">
        <f>S34</f>
        <v>146</v>
      </c>
    </row>
    <row r="15" spans="2:27" x14ac:dyDescent="0.25">
      <c r="B15" s="24">
        <v>12</v>
      </c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M15" s="24">
        <v>12</v>
      </c>
      <c r="N15" s="29">
        <v>5</v>
      </c>
      <c r="O15" s="29">
        <v>5</v>
      </c>
      <c r="P15" s="29">
        <v>5</v>
      </c>
      <c r="Q15" s="29">
        <v>5</v>
      </c>
      <c r="R15" s="29">
        <v>5</v>
      </c>
      <c r="S15" s="29">
        <v>5</v>
      </c>
      <c r="T15" s="29">
        <v>5</v>
      </c>
      <c r="U15" s="29">
        <v>5</v>
      </c>
      <c r="V15" s="29">
        <v>5</v>
      </c>
      <c r="W15" s="62">
        <f t="shared" si="0"/>
        <v>45</v>
      </c>
      <c r="Y15" s="3" t="s">
        <v>77</v>
      </c>
      <c r="Z15" s="29">
        <f>I35</f>
        <v>3.4333333333333331</v>
      </c>
      <c r="AA15" s="29">
        <f>T34</f>
        <v>140</v>
      </c>
    </row>
    <row r="16" spans="2:27" x14ac:dyDescent="0.25">
      <c r="B16" s="24">
        <v>13</v>
      </c>
      <c r="C16" s="24">
        <v>4</v>
      </c>
      <c r="D16" s="24">
        <v>4</v>
      </c>
      <c r="E16" s="24">
        <v>3</v>
      </c>
      <c r="F16" s="24">
        <v>4</v>
      </c>
      <c r="G16" s="24">
        <v>4</v>
      </c>
      <c r="H16" s="24">
        <v>3</v>
      </c>
      <c r="I16" s="24">
        <v>2</v>
      </c>
      <c r="J16" s="24">
        <v>4</v>
      </c>
      <c r="K16" s="24">
        <v>4</v>
      </c>
      <c r="M16" s="24">
        <v>13</v>
      </c>
      <c r="N16" s="29">
        <v>6.5</v>
      </c>
      <c r="O16" s="29">
        <v>6.5</v>
      </c>
      <c r="P16" s="29">
        <v>2.5</v>
      </c>
      <c r="Q16" s="29">
        <v>6.5</v>
      </c>
      <c r="R16" s="29">
        <v>6.5</v>
      </c>
      <c r="S16" s="29">
        <v>2.5</v>
      </c>
      <c r="T16" s="29">
        <v>1</v>
      </c>
      <c r="U16" s="29">
        <v>6.5</v>
      </c>
      <c r="V16" s="29">
        <v>6.5</v>
      </c>
      <c r="W16" s="62">
        <f>SUM(N16:V16)</f>
        <v>45</v>
      </c>
      <c r="Y16" s="3" t="s">
        <v>78</v>
      </c>
      <c r="Z16" s="29">
        <f>J35</f>
        <v>3.6</v>
      </c>
      <c r="AA16" s="29">
        <f>U34</f>
        <v>157</v>
      </c>
    </row>
    <row r="17" spans="2:27" x14ac:dyDescent="0.25">
      <c r="B17" s="24">
        <v>14</v>
      </c>
      <c r="C17" s="24">
        <v>3</v>
      </c>
      <c r="D17" s="24">
        <v>3</v>
      </c>
      <c r="E17" s="24">
        <v>3</v>
      </c>
      <c r="F17" s="24">
        <v>3</v>
      </c>
      <c r="G17" s="24">
        <v>4</v>
      </c>
      <c r="H17" s="24">
        <v>4</v>
      </c>
      <c r="I17" s="24">
        <v>4</v>
      </c>
      <c r="J17" s="24">
        <v>4</v>
      </c>
      <c r="K17" s="24">
        <v>3</v>
      </c>
      <c r="M17" s="24">
        <v>14</v>
      </c>
      <c r="N17" s="29">
        <v>3</v>
      </c>
      <c r="O17" s="29">
        <v>3</v>
      </c>
      <c r="P17" s="29">
        <v>3</v>
      </c>
      <c r="Q17" s="29">
        <v>3</v>
      </c>
      <c r="R17" s="29">
        <v>7.5</v>
      </c>
      <c r="S17" s="29">
        <v>7.5</v>
      </c>
      <c r="T17" s="29">
        <v>7.5</v>
      </c>
      <c r="U17" s="29">
        <v>7.5</v>
      </c>
      <c r="V17" s="29">
        <v>3</v>
      </c>
      <c r="W17" s="62">
        <f t="shared" si="0"/>
        <v>45</v>
      </c>
      <c r="Y17" s="3" t="s">
        <v>79</v>
      </c>
      <c r="Z17" s="29">
        <f>K35</f>
        <v>3.7</v>
      </c>
      <c r="AA17" s="29">
        <f>V34</f>
        <v>162</v>
      </c>
    </row>
    <row r="18" spans="2:27" x14ac:dyDescent="0.25">
      <c r="B18" s="24">
        <v>15</v>
      </c>
      <c r="C18" s="24">
        <v>2</v>
      </c>
      <c r="D18" s="24">
        <v>2</v>
      </c>
      <c r="E18" s="24">
        <v>2</v>
      </c>
      <c r="F18" s="24">
        <v>2</v>
      </c>
      <c r="G18" s="24">
        <v>2</v>
      </c>
      <c r="H18" s="24">
        <v>4</v>
      </c>
      <c r="I18" s="24">
        <v>3</v>
      </c>
      <c r="J18" s="24">
        <v>3</v>
      </c>
      <c r="K18" s="24">
        <v>5</v>
      </c>
      <c r="M18" s="24">
        <v>15</v>
      </c>
      <c r="N18" s="29">
        <v>3</v>
      </c>
      <c r="O18" s="29">
        <v>3</v>
      </c>
      <c r="P18" s="29">
        <v>3</v>
      </c>
      <c r="Q18" s="29">
        <v>3</v>
      </c>
      <c r="R18" s="29">
        <v>3</v>
      </c>
      <c r="S18" s="29">
        <v>8</v>
      </c>
      <c r="T18" s="29">
        <v>6.5</v>
      </c>
      <c r="U18" s="29">
        <v>6.5</v>
      </c>
      <c r="V18" s="29">
        <v>9</v>
      </c>
      <c r="W18" s="62">
        <f t="shared" si="0"/>
        <v>45</v>
      </c>
      <c r="Y18" s="53" t="s">
        <v>87</v>
      </c>
      <c r="Z18" s="56"/>
      <c r="AA18" s="57" t="s">
        <v>84</v>
      </c>
    </row>
    <row r="19" spans="2:27" x14ac:dyDescent="0.25">
      <c r="B19" s="24">
        <v>16</v>
      </c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5</v>
      </c>
      <c r="M19" s="24">
        <v>16</v>
      </c>
      <c r="N19" s="29">
        <v>4.5</v>
      </c>
      <c r="O19" s="29">
        <v>4.5</v>
      </c>
      <c r="P19" s="29">
        <v>4.5</v>
      </c>
      <c r="Q19" s="29">
        <v>4.5</v>
      </c>
      <c r="R19" s="29">
        <v>4.5</v>
      </c>
      <c r="S19" s="29">
        <v>4.5</v>
      </c>
      <c r="T19" s="29">
        <v>4.5</v>
      </c>
      <c r="U19" s="29">
        <v>4.5</v>
      </c>
      <c r="V19" s="29">
        <v>9</v>
      </c>
      <c r="W19" s="62">
        <f t="shared" si="0"/>
        <v>45</v>
      </c>
    </row>
    <row r="20" spans="2:27" x14ac:dyDescent="0.25">
      <c r="B20" s="24">
        <v>17</v>
      </c>
      <c r="C20" s="24">
        <v>5</v>
      </c>
      <c r="D20" s="24">
        <v>4</v>
      </c>
      <c r="E20" s="24">
        <v>4</v>
      </c>
      <c r="F20" s="24">
        <v>5</v>
      </c>
      <c r="G20" s="24">
        <v>5</v>
      </c>
      <c r="H20" s="24">
        <v>5</v>
      </c>
      <c r="I20" s="24">
        <v>4</v>
      </c>
      <c r="J20" s="24">
        <v>4</v>
      </c>
      <c r="K20" s="24">
        <v>4</v>
      </c>
      <c r="M20" s="24">
        <v>17</v>
      </c>
      <c r="N20" s="29">
        <v>7.5</v>
      </c>
      <c r="O20" s="29">
        <v>3</v>
      </c>
      <c r="P20" s="29">
        <v>3</v>
      </c>
      <c r="Q20" s="29">
        <v>7.5</v>
      </c>
      <c r="R20" s="29">
        <v>7.5</v>
      </c>
      <c r="S20" s="29">
        <v>7.5</v>
      </c>
      <c r="T20" s="29">
        <v>3</v>
      </c>
      <c r="U20" s="29">
        <v>3</v>
      </c>
      <c r="V20" s="29">
        <v>3</v>
      </c>
      <c r="W20" s="62">
        <f t="shared" si="0"/>
        <v>45</v>
      </c>
      <c r="Y20" t="s">
        <v>80</v>
      </c>
      <c r="Z20" s="39">
        <f>(12/((Z4*Z3)*(Z3+1))*SUMSQ(N34:V34)-3*(Z4)*(Z3+1))</f>
        <v>3.0199999999999818</v>
      </c>
    </row>
    <row r="21" spans="2:27" x14ac:dyDescent="0.25">
      <c r="B21" s="24">
        <v>18</v>
      </c>
      <c r="C21" s="24">
        <v>4</v>
      </c>
      <c r="D21" s="24">
        <v>4</v>
      </c>
      <c r="E21" s="24">
        <v>4</v>
      </c>
      <c r="F21" s="24">
        <v>3</v>
      </c>
      <c r="G21" s="24">
        <v>2</v>
      </c>
      <c r="H21" s="24">
        <v>4</v>
      </c>
      <c r="I21" s="24">
        <v>3</v>
      </c>
      <c r="J21" s="24">
        <v>5</v>
      </c>
      <c r="K21" s="24">
        <v>5</v>
      </c>
      <c r="M21" s="24">
        <v>18</v>
      </c>
      <c r="N21" s="29">
        <v>5.5</v>
      </c>
      <c r="O21" s="29">
        <v>5.5</v>
      </c>
      <c r="P21" s="29">
        <v>5.5</v>
      </c>
      <c r="Q21" s="29">
        <v>2.5</v>
      </c>
      <c r="R21" s="29">
        <v>1</v>
      </c>
      <c r="S21" s="29">
        <v>5.5</v>
      </c>
      <c r="T21" s="29">
        <v>2.5</v>
      </c>
      <c r="U21" s="29">
        <v>8.5</v>
      </c>
      <c r="V21" s="29">
        <v>8.5</v>
      </c>
      <c r="W21" s="62">
        <f t="shared" si="0"/>
        <v>45</v>
      </c>
      <c r="Y21" t="s">
        <v>81</v>
      </c>
      <c r="Z21" s="39">
        <f>_xlfn.CHISQ.INV.RT(0.05,8)</f>
        <v>15.507313055865453</v>
      </c>
    </row>
    <row r="22" spans="2:27" x14ac:dyDescent="0.25">
      <c r="B22" s="24">
        <v>19</v>
      </c>
      <c r="C22" s="24">
        <v>3</v>
      </c>
      <c r="D22" s="24">
        <v>3</v>
      </c>
      <c r="E22" s="24">
        <v>4</v>
      </c>
      <c r="F22" s="24">
        <v>4</v>
      </c>
      <c r="G22" s="24">
        <v>4</v>
      </c>
      <c r="H22" s="24">
        <v>2</v>
      </c>
      <c r="I22" s="24">
        <v>3</v>
      </c>
      <c r="J22" s="24">
        <v>4</v>
      </c>
      <c r="K22" s="24">
        <v>5</v>
      </c>
      <c r="M22" s="24">
        <v>19</v>
      </c>
      <c r="N22" s="29">
        <v>3</v>
      </c>
      <c r="O22" s="29">
        <v>3</v>
      </c>
      <c r="P22" s="29">
        <v>6.5</v>
      </c>
      <c r="Q22" s="29">
        <v>6.5</v>
      </c>
      <c r="R22" s="29">
        <v>6.5</v>
      </c>
      <c r="S22" s="29">
        <v>1</v>
      </c>
      <c r="T22" s="29">
        <v>3</v>
      </c>
      <c r="U22" s="29">
        <v>6.5</v>
      </c>
      <c r="V22" s="29">
        <v>9</v>
      </c>
      <c r="W22" s="62">
        <f t="shared" si="0"/>
        <v>45</v>
      </c>
      <c r="Y22" t="s">
        <v>82</v>
      </c>
      <c r="Z22" s="38" t="s">
        <v>83</v>
      </c>
    </row>
    <row r="23" spans="2:27" x14ac:dyDescent="0.25">
      <c r="B23" s="24">
        <v>20</v>
      </c>
      <c r="C23" s="24">
        <v>3</v>
      </c>
      <c r="D23" s="24">
        <v>4</v>
      </c>
      <c r="E23" s="24">
        <v>4</v>
      </c>
      <c r="F23" s="24">
        <v>4</v>
      </c>
      <c r="G23" s="24">
        <v>5</v>
      </c>
      <c r="H23" s="24">
        <v>4</v>
      </c>
      <c r="I23" s="24">
        <v>2</v>
      </c>
      <c r="J23" s="24">
        <v>4</v>
      </c>
      <c r="K23" s="24">
        <v>2</v>
      </c>
      <c r="M23" s="24">
        <v>20</v>
      </c>
      <c r="N23" s="29">
        <v>3</v>
      </c>
      <c r="O23" s="29">
        <v>6</v>
      </c>
      <c r="P23" s="29">
        <v>6</v>
      </c>
      <c r="Q23" s="29">
        <v>6</v>
      </c>
      <c r="R23" s="29">
        <v>9</v>
      </c>
      <c r="S23" s="29">
        <v>6</v>
      </c>
      <c r="T23" s="29">
        <v>1.5</v>
      </c>
      <c r="U23" s="29">
        <v>6</v>
      </c>
      <c r="V23" s="29">
        <v>1.5</v>
      </c>
      <c r="W23" s="62">
        <f t="shared" si="0"/>
        <v>45</v>
      </c>
    </row>
    <row r="24" spans="2:27" x14ac:dyDescent="0.25">
      <c r="B24" s="24">
        <v>21</v>
      </c>
      <c r="C24" s="24">
        <v>3</v>
      </c>
      <c r="D24" s="24">
        <v>3</v>
      </c>
      <c r="E24" s="24">
        <v>3</v>
      </c>
      <c r="F24" s="24">
        <v>3</v>
      </c>
      <c r="G24" s="24">
        <v>3</v>
      </c>
      <c r="H24" s="24">
        <v>3</v>
      </c>
      <c r="I24" s="24">
        <v>3</v>
      </c>
      <c r="J24" s="24">
        <v>3</v>
      </c>
      <c r="K24" s="24">
        <v>3</v>
      </c>
      <c r="M24" s="24">
        <v>21</v>
      </c>
      <c r="N24" s="29">
        <v>5</v>
      </c>
      <c r="O24" s="29">
        <v>5</v>
      </c>
      <c r="P24" s="29">
        <v>5</v>
      </c>
      <c r="Q24" s="29">
        <v>5</v>
      </c>
      <c r="R24" s="29">
        <v>5</v>
      </c>
      <c r="S24" s="29">
        <v>5</v>
      </c>
      <c r="T24" s="29">
        <v>5</v>
      </c>
      <c r="U24" s="29">
        <v>5</v>
      </c>
      <c r="V24" s="29">
        <v>5</v>
      </c>
      <c r="W24" s="62">
        <f t="shared" si="0"/>
        <v>45</v>
      </c>
    </row>
    <row r="25" spans="2:27" x14ac:dyDescent="0.25">
      <c r="B25" s="24">
        <v>22</v>
      </c>
      <c r="C25" s="24">
        <v>4</v>
      </c>
      <c r="D25" s="24">
        <v>4</v>
      </c>
      <c r="E25" s="24">
        <v>4</v>
      </c>
      <c r="F25" s="24">
        <v>4</v>
      </c>
      <c r="G25" s="24">
        <v>4</v>
      </c>
      <c r="H25" s="24">
        <v>4</v>
      </c>
      <c r="I25" s="24">
        <v>5</v>
      </c>
      <c r="J25" s="24">
        <v>5</v>
      </c>
      <c r="K25" s="24">
        <v>5</v>
      </c>
      <c r="M25" s="24">
        <v>22</v>
      </c>
      <c r="N25" s="29">
        <v>3.5</v>
      </c>
      <c r="O25" s="29">
        <v>3.5</v>
      </c>
      <c r="P25" s="29">
        <v>3.5</v>
      </c>
      <c r="Q25" s="29">
        <v>3.5</v>
      </c>
      <c r="R25" s="29">
        <v>3.5</v>
      </c>
      <c r="S25" s="29">
        <v>3.5</v>
      </c>
      <c r="T25" s="29">
        <v>8</v>
      </c>
      <c r="U25" s="29">
        <v>8</v>
      </c>
      <c r="V25" s="29">
        <v>8</v>
      </c>
      <c r="W25" s="62">
        <f t="shared" si="0"/>
        <v>45</v>
      </c>
    </row>
    <row r="26" spans="2:27" x14ac:dyDescent="0.25">
      <c r="B26" s="24">
        <v>23</v>
      </c>
      <c r="C26" s="24">
        <v>4</v>
      </c>
      <c r="D26" s="24">
        <v>4</v>
      </c>
      <c r="E26" s="24">
        <v>4</v>
      </c>
      <c r="F26" s="24">
        <v>3</v>
      </c>
      <c r="G26" s="24">
        <v>3</v>
      </c>
      <c r="H26" s="24">
        <v>3</v>
      </c>
      <c r="I26" s="24">
        <v>4</v>
      </c>
      <c r="J26" s="24">
        <v>4</v>
      </c>
      <c r="K26" s="24">
        <v>4</v>
      </c>
      <c r="M26" s="24">
        <v>23</v>
      </c>
      <c r="N26" s="29">
        <v>6.5</v>
      </c>
      <c r="O26" s="29">
        <v>6.5</v>
      </c>
      <c r="P26" s="29">
        <v>6.5</v>
      </c>
      <c r="Q26" s="29">
        <v>2</v>
      </c>
      <c r="R26" s="29">
        <v>2</v>
      </c>
      <c r="S26" s="29">
        <v>2</v>
      </c>
      <c r="T26" s="29">
        <v>6.5</v>
      </c>
      <c r="U26" s="29">
        <v>6.5</v>
      </c>
      <c r="V26" s="29">
        <v>6.5</v>
      </c>
      <c r="W26" s="62">
        <f t="shared" si="0"/>
        <v>45</v>
      </c>
    </row>
    <row r="27" spans="2:27" x14ac:dyDescent="0.25">
      <c r="B27" s="24">
        <v>24</v>
      </c>
      <c r="C27" s="24">
        <v>5</v>
      </c>
      <c r="D27" s="24">
        <v>5</v>
      </c>
      <c r="E27" s="24">
        <v>3</v>
      </c>
      <c r="F27" s="24">
        <v>3</v>
      </c>
      <c r="G27" s="24">
        <v>3</v>
      </c>
      <c r="H27" s="24">
        <v>3</v>
      </c>
      <c r="I27" s="24">
        <v>3</v>
      </c>
      <c r="J27" s="24">
        <v>3</v>
      </c>
      <c r="K27" s="24">
        <v>3</v>
      </c>
      <c r="M27" s="24">
        <v>24</v>
      </c>
      <c r="N27" s="29">
        <v>8.5</v>
      </c>
      <c r="O27" s="29">
        <v>8.5</v>
      </c>
      <c r="P27" s="29">
        <v>4</v>
      </c>
      <c r="Q27" s="29">
        <v>4</v>
      </c>
      <c r="R27" s="29">
        <v>4</v>
      </c>
      <c r="S27" s="29">
        <v>4</v>
      </c>
      <c r="T27" s="29">
        <v>4</v>
      </c>
      <c r="U27" s="29">
        <v>4</v>
      </c>
      <c r="V27" s="29">
        <v>4</v>
      </c>
      <c r="W27" s="62">
        <f t="shared" si="0"/>
        <v>45</v>
      </c>
    </row>
    <row r="28" spans="2:27" x14ac:dyDescent="0.25">
      <c r="B28" s="24">
        <v>25</v>
      </c>
      <c r="C28" s="24">
        <v>2</v>
      </c>
      <c r="D28" s="24">
        <v>2</v>
      </c>
      <c r="E28" s="24">
        <v>2</v>
      </c>
      <c r="F28" s="24">
        <v>2</v>
      </c>
      <c r="G28" s="24">
        <v>3</v>
      </c>
      <c r="H28" s="24">
        <v>3</v>
      </c>
      <c r="I28" s="24">
        <v>3</v>
      </c>
      <c r="J28" s="24">
        <v>3</v>
      </c>
      <c r="K28" s="24">
        <v>3</v>
      </c>
      <c r="M28" s="24">
        <v>25</v>
      </c>
      <c r="N28" s="29">
        <v>2.5</v>
      </c>
      <c r="O28" s="29">
        <v>2.5</v>
      </c>
      <c r="P28" s="29">
        <v>2.5</v>
      </c>
      <c r="Q28" s="29">
        <v>2.5</v>
      </c>
      <c r="R28" s="29">
        <v>7</v>
      </c>
      <c r="S28" s="29">
        <v>7</v>
      </c>
      <c r="T28" s="29">
        <v>7</v>
      </c>
      <c r="U28" s="29">
        <v>7</v>
      </c>
      <c r="V28" s="29">
        <v>7</v>
      </c>
      <c r="W28" s="62">
        <f t="shared" si="0"/>
        <v>45</v>
      </c>
    </row>
    <row r="29" spans="2:27" x14ac:dyDescent="0.25">
      <c r="B29" s="24">
        <v>26</v>
      </c>
      <c r="C29" s="24">
        <v>4</v>
      </c>
      <c r="D29" s="24">
        <v>4</v>
      </c>
      <c r="E29" s="24">
        <v>4</v>
      </c>
      <c r="F29" s="24">
        <v>4</v>
      </c>
      <c r="G29" s="24">
        <v>3</v>
      </c>
      <c r="H29" s="24">
        <v>3</v>
      </c>
      <c r="I29" s="24">
        <v>3</v>
      </c>
      <c r="J29" s="24">
        <v>3</v>
      </c>
      <c r="K29" s="24">
        <v>3</v>
      </c>
      <c r="M29" s="24">
        <v>26</v>
      </c>
      <c r="N29" s="29">
        <v>7.5</v>
      </c>
      <c r="O29" s="29">
        <v>7.5</v>
      </c>
      <c r="P29" s="29">
        <v>7.5</v>
      </c>
      <c r="Q29" s="29">
        <v>7.5</v>
      </c>
      <c r="R29" s="29">
        <v>3</v>
      </c>
      <c r="S29" s="29">
        <v>3</v>
      </c>
      <c r="T29" s="29">
        <v>3</v>
      </c>
      <c r="U29" s="29">
        <v>3</v>
      </c>
      <c r="V29" s="29">
        <v>3</v>
      </c>
      <c r="W29" s="62">
        <f t="shared" si="0"/>
        <v>45</v>
      </c>
    </row>
    <row r="30" spans="2:27" x14ac:dyDescent="0.25">
      <c r="B30" s="24">
        <v>27</v>
      </c>
      <c r="C30" s="24">
        <v>2</v>
      </c>
      <c r="D30" s="24">
        <v>3</v>
      </c>
      <c r="E30" s="24">
        <v>2</v>
      </c>
      <c r="F30" s="24">
        <v>3</v>
      </c>
      <c r="G30" s="24">
        <v>2</v>
      </c>
      <c r="H30" s="24">
        <v>3</v>
      </c>
      <c r="I30" s="24">
        <v>2</v>
      </c>
      <c r="J30" s="24">
        <v>3</v>
      </c>
      <c r="K30" s="24">
        <v>2</v>
      </c>
      <c r="M30" s="24">
        <v>27</v>
      </c>
      <c r="N30" s="29">
        <v>3</v>
      </c>
      <c r="O30" s="29">
        <v>7.5</v>
      </c>
      <c r="P30" s="29">
        <v>3</v>
      </c>
      <c r="Q30" s="29">
        <v>7.5</v>
      </c>
      <c r="R30" s="29">
        <v>3</v>
      </c>
      <c r="S30" s="29">
        <v>7.5</v>
      </c>
      <c r="T30" s="29">
        <v>3</v>
      </c>
      <c r="U30" s="29">
        <v>7.5</v>
      </c>
      <c r="V30" s="29">
        <v>3</v>
      </c>
      <c r="W30" s="62">
        <f t="shared" si="0"/>
        <v>45</v>
      </c>
    </row>
    <row r="31" spans="2:27" x14ac:dyDescent="0.25">
      <c r="B31" s="24">
        <v>28</v>
      </c>
      <c r="C31" s="24">
        <v>4</v>
      </c>
      <c r="D31" s="24">
        <v>5</v>
      </c>
      <c r="E31" s="24">
        <v>4</v>
      </c>
      <c r="F31" s="24">
        <v>5</v>
      </c>
      <c r="G31" s="24">
        <v>4</v>
      </c>
      <c r="H31" s="24">
        <v>5</v>
      </c>
      <c r="I31" s="24">
        <v>4</v>
      </c>
      <c r="J31" s="24">
        <v>5</v>
      </c>
      <c r="K31" s="24">
        <v>4</v>
      </c>
      <c r="M31" s="24">
        <v>28</v>
      </c>
      <c r="N31" s="29">
        <v>3</v>
      </c>
      <c r="O31" s="29">
        <v>7.5</v>
      </c>
      <c r="P31" s="29">
        <v>3</v>
      </c>
      <c r="Q31" s="29">
        <v>7.5</v>
      </c>
      <c r="R31" s="29">
        <v>3</v>
      </c>
      <c r="S31" s="29">
        <v>7.5</v>
      </c>
      <c r="T31" s="29">
        <v>3</v>
      </c>
      <c r="U31" s="29">
        <v>7.5</v>
      </c>
      <c r="V31" s="29">
        <v>3</v>
      </c>
      <c r="W31" s="62">
        <f t="shared" si="0"/>
        <v>45</v>
      </c>
    </row>
    <row r="32" spans="2:27" x14ac:dyDescent="0.25">
      <c r="B32" s="24">
        <v>29</v>
      </c>
      <c r="C32" s="24">
        <v>2</v>
      </c>
      <c r="D32" s="24">
        <v>2</v>
      </c>
      <c r="E32" s="24">
        <v>2</v>
      </c>
      <c r="F32" s="24">
        <v>2</v>
      </c>
      <c r="G32" s="24">
        <v>2</v>
      </c>
      <c r="H32" s="24">
        <v>2</v>
      </c>
      <c r="I32" s="24">
        <v>2</v>
      </c>
      <c r="J32" s="24">
        <v>2</v>
      </c>
      <c r="K32" s="24">
        <v>4</v>
      </c>
      <c r="M32" s="24">
        <v>29</v>
      </c>
      <c r="N32" s="29">
        <v>4.5</v>
      </c>
      <c r="O32" s="29">
        <v>4.5</v>
      </c>
      <c r="P32" s="29">
        <v>4.5</v>
      </c>
      <c r="Q32" s="29">
        <v>4.5</v>
      </c>
      <c r="R32" s="29">
        <v>4.5</v>
      </c>
      <c r="S32" s="29">
        <v>4.5</v>
      </c>
      <c r="T32" s="29">
        <v>4.5</v>
      </c>
      <c r="U32" s="29">
        <v>4.5</v>
      </c>
      <c r="V32" s="29">
        <v>9</v>
      </c>
      <c r="W32" s="62">
        <f t="shared" si="0"/>
        <v>45</v>
      </c>
    </row>
    <row r="33" spans="2:23" x14ac:dyDescent="0.25">
      <c r="B33" s="24">
        <v>30</v>
      </c>
      <c r="C33" s="24">
        <v>3</v>
      </c>
      <c r="D33" s="24">
        <v>3</v>
      </c>
      <c r="E33" s="24">
        <v>3</v>
      </c>
      <c r="F33" s="24">
        <v>3</v>
      </c>
      <c r="G33" s="24">
        <v>3</v>
      </c>
      <c r="H33" s="24">
        <v>3</v>
      </c>
      <c r="I33" s="24">
        <v>2</v>
      </c>
      <c r="J33" s="24">
        <v>2</v>
      </c>
      <c r="K33" s="24">
        <v>2</v>
      </c>
      <c r="M33" s="24">
        <v>30</v>
      </c>
      <c r="N33" s="29">
        <v>6.5</v>
      </c>
      <c r="O33" s="29">
        <v>6.5</v>
      </c>
      <c r="P33" s="29">
        <v>6.5</v>
      </c>
      <c r="Q33" s="29">
        <v>6.5</v>
      </c>
      <c r="R33" s="29">
        <v>6.5</v>
      </c>
      <c r="S33" s="29">
        <v>6.5</v>
      </c>
      <c r="T33" s="29">
        <v>2</v>
      </c>
      <c r="U33" s="29">
        <v>2</v>
      </c>
      <c r="V33" s="29">
        <v>2</v>
      </c>
      <c r="W33" s="62">
        <f t="shared" si="0"/>
        <v>45</v>
      </c>
    </row>
    <row r="34" spans="2:23" x14ac:dyDescent="0.25">
      <c r="B34" s="53" t="s">
        <v>18</v>
      </c>
      <c r="C34" s="61">
        <f>SUM(C4:C33)</f>
        <v>107</v>
      </c>
      <c r="D34" s="61">
        <f t="shared" ref="D34:K34" si="1">SUM(D4:D33)</f>
        <v>105</v>
      </c>
      <c r="E34" s="61">
        <f t="shared" si="1"/>
        <v>104</v>
      </c>
      <c r="F34" s="61">
        <f t="shared" si="1"/>
        <v>103</v>
      </c>
      <c r="G34" s="61">
        <f t="shared" si="1"/>
        <v>109</v>
      </c>
      <c r="H34" s="61">
        <f t="shared" si="1"/>
        <v>104</v>
      </c>
      <c r="I34" s="61">
        <f t="shared" si="1"/>
        <v>103</v>
      </c>
      <c r="J34" s="61">
        <f t="shared" si="1"/>
        <v>108</v>
      </c>
      <c r="K34" s="61">
        <f t="shared" si="1"/>
        <v>111</v>
      </c>
      <c r="M34" s="52" t="s">
        <v>18</v>
      </c>
      <c r="N34" s="63">
        <f xml:space="preserve"> SUM(N4:N33)</f>
        <v>152.5</v>
      </c>
      <c r="O34" s="63">
        <f t="shared" ref="O34:W34" si="2" xml:space="preserve"> SUM(O4:O33)</f>
        <v>148.5</v>
      </c>
      <c r="P34" s="63">
        <f t="shared" si="2"/>
        <v>138</v>
      </c>
      <c r="Q34" s="63">
        <f t="shared" si="2"/>
        <v>143</v>
      </c>
      <c r="R34" s="63">
        <f t="shared" si="2"/>
        <v>163</v>
      </c>
      <c r="S34" s="63">
        <f t="shared" si="2"/>
        <v>146</v>
      </c>
      <c r="T34" s="63">
        <f t="shared" si="2"/>
        <v>140</v>
      </c>
      <c r="U34" s="63">
        <f t="shared" si="2"/>
        <v>157</v>
      </c>
      <c r="V34" s="63">
        <f t="shared" si="2"/>
        <v>162</v>
      </c>
      <c r="W34" s="63">
        <f t="shared" si="2"/>
        <v>1350</v>
      </c>
    </row>
    <row r="35" spans="2:23" x14ac:dyDescent="0.25">
      <c r="B35" s="53" t="s">
        <v>35</v>
      </c>
      <c r="C35" s="62">
        <f>AVERAGE(C4:C33)</f>
        <v>3.5666666666666669</v>
      </c>
      <c r="D35" s="62">
        <f t="shared" ref="D35:K35" si="3">AVERAGE(D4:D33)</f>
        <v>3.5</v>
      </c>
      <c r="E35" s="62">
        <f t="shared" si="3"/>
        <v>3.4666666666666668</v>
      </c>
      <c r="F35" s="62">
        <f t="shared" si="3"/>
        <v>3.4333333333333331</v>
      </c>
      <c r="G35" s="62">
        <f t="shared" si="3"/>
        <v>3.6333333333333333</v>
      </c>
      <c r="H35" s="62">
        <f t="shared" si="3"/>
        <v>3.4666666666666668</v>
      </c>
      <c r="I35" s="62">
        <f t="shared" si="3"/>
        <v>3.4333333333333331</v>
      </c>
      <c r="J35" s="62">
        <f t="shared" si="3"/>
        <v>3.6</v>
      </c>
      <c r="K35" s="62">
        <f t="shared" si="3"/>
        <v>3.7</v>
      </c>
      <c r="M35" s="52" t="s">
        <v>35</v>
      </c>
      <c r="N35" s="63">
        <f t="shared" ref="N35:V35" si="4">AVERAGE(N4:N33)</f>
        <v>5.083333333333333</v>
      </c>
      <c r="O35" s="63">
        <f t="shared" si="4"/>
        <v>4.95</v>
      </c>
      <c r="P35" s="63">
        <f t="shared" si="4"/>
        <v>4.5999999999999996</v>
      </c>
      <c r="Q35" s="63">
        <f t="shared" si="4"/>
        <v>4.7666666666666666</v>
      </c>
      <c r="R35" s="63">
        <f t="shared" si="4"/>
        <v>5.4333333333333336</v>
      </c>
      <c r="S35" s="63">
        <f t="shared" si="4"/>
        <v>4.8666666666666663</v>
      </c>
      <c r="T35" s="63">
        <f t="shared" si="4"/>
        <v>4.666666666666667</v>
      </c>
      <c r="U35" s="63">
        <f t="shared" si="4"/>
        <v>5.2333333333333334</v>
      </c>
      <c r="V35" s="63">
        <f t="shared" si="4"/>
        <v>5.4</v>
      </c>
      <c r="W35" s="11"/>
    </row>
    <row r="37" spans="2:23" x14ac:dyDescent="0.25">
      <c r="C37">
        <v>2</v>
      </c>
      <c r="D37">
        <v>3</v>
      </c>
      <c r="E37">
        <v>2</v>
      </c>
      <c r="F37">
        <v>2</v>
      </c>
      <c r="G37">
        <v>4</v>
      </c>
      <c r="H37">
        <v>4</v>
      </c>
      <c r="I37">
        <v>2</v>
      </c>
      <c r="J37">
        <v>2</v>
      </c>
      <c r="K37">
        <v>4</v>
      </c>
    </row>
  </sheetData>
  <mergeCells count="4">
    <mergeCell ref="B2:B3"/>
    <mergeCell ref="C2:K2"/>
    <mergeCell ref="N2:V2"/>
    <mergeCell ref="W2:W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D0878-7ED3-4096-BF72-9A9867B65158}">
  <dimension ref="B2:AE37"/>
  <sheetViews>
    <sheetView zoomScale="55" zoomScaleNormal="55" workbookViewId="0">
      <selection activeCell="Z33" sqref="Z33"/>
    </sheetView>
  </sheetViews>
  <sheetFormatPr defaultRowHeight="15" x14ac:dyDescent="0.25"/>
  <cols>
    <col min="25" max="25" width="39.140625" customWidth="1"/>
    <col min="26" max="26" width="18.7109375" customWidth="1"/>
    <col min="27" max="27" width="19.140625" customWidth="1"/>
    <col min="28" max="28" width="18.140625" customWidth="1"/>
  </cols>
  <sheetData>
    <row r="2" spans="2:31" x14ac:dyDescent="0.25">
      <c r="B2" s="41" t="s">
        <v>53</v>
      </c>
      <c r="C2" s="72" t="s">
        <v>32</v>
      </c>
      <c r="D2" s="79"/>
      <c r="E2" s="79"/>
      <c r="F2" s="79"/>
      <c r="G2" s="79"/>
      <c r="H2" s="79"/>
      <c r="I2" s="79"/>
      <c r="J2" s="79"/>
      <c r="K2" s="73"/>
      <c r="M2" s="58" t="s">
        <v>53</v>
      </c>
      <c r="N2" s="80" t="s">
        <v>32</v>
      </c>
      <c r="O2" s="80"/>
      <c r="P2" s="80"/>
      <c r="Q2" s="80"/>
      <c r="R2" s="80"/>
      <c r="S2" s="80"/>
      <c r="T2" s="80"/>
      <c r="U2" s="80"/>
      <c r="V2" s="80"/>
      <c r="W2" s="81" t="s">
        <v>18</v>
      </c>
    </row>
    <row r="3" spans="2:31" x14ac:dyDescent="0.25">
      <c r="B3" s="42"/>
      <c r="C3" s="53" t="s">
        <v>54</v>
      </c>
      <c r="D3" s="53" t="s">
        <v>55</v>
      </c>
      <c r="E3" s="53" t="s">
        <v>56</v>
      </c>
      <c r="F3" s="53" t="s">
        <v>57</v>
      </c>
      <c r="G3" s="53" t="s">
        <v>58</v>
      </c>
      <c r="H3" s="53" t="s">
        <v>59</v>
      </c>
      <c r="I3" s="53" t="s">
        <v>60</v>
      </c>
      <c r="J3" s="53" t="s">
        <v>61</v>
      </c>
      <c r="K3" s="53" t="s">
        <v>62</v>
      </c>
      <c r="M3" s="59"/>
      <c r="N3" s="53" t="s">
        <v>54</v>
      </c>
      <c r="O3" s="53" t="s">
        <v>55</v>
      </c>
      <c r="P3" s="53" t="s">
        <v>56</v>
      </c>
      <c r="Q3" s="53" t="s">
        <v>57</v>
      </c>
      <c r="R3" s="53" t="s">
        <v>58</v>
      </c>
      <c r="S3" s="53" t="s">
        <v>59</v>
      </c>
      <c r="T3" s="53" t="s">
        <v>60</v>
      </c>
      <c r="U3" s="53" t="s">
        <v>61</v>
      </c>
      <c r="V3" s="53" t="s">
        <v>62</v>
      </c>
      <c r="W3" s="82"/>
      <c r="Y3" t="s">
        <v>19</v>
      </c>
      <c r="Z3">
        <v>9</v>
      </c>
    </row>
    <row r="4" spans="2:31" x14ac:dyDescent="0.25">
      <c r="B4" s="24">
        <v>1</v>
      </c>
      <c r="C4" s="24">
        <v>1</v>
      </c>
      <c r="D4" s="24">
        <v>2</v>
      </c>
      <c r="E4" s="24">
        <v>2</v>
      </c>
      <c r="F4" s="24">
        <v>2</v>
      </c>
      <c r="G4" s="24">
        <v>2</v>
      </c>
      <c r="H4" s="24">
        <v>2</v>
      </c>
      <c r="I4" s="24">
        <v>2</v>
      </c>
      <c r="J4" s="24">
        <v>2</v>
      </c>
      <c r="K4" s="24">
        <v>1</v>
      </c>
      <c r="M4" s="32">
        <v>1</v>
      </c>
      <c r="N4" s="5">
        <v>1.5</v>
      </c>
      <c r="O4" s="5">
        <v>6</v>
      </c>
      <c r="P4" s="5">
        <v>6</v>
      </c>
      <c r="Q4" s="5">
        <v>6</v>
      </c>
      <c r="R4" s="5">
        <v>6</v>
      </c>
      <c r="S4" s="5">
        <v>6</v>
      </c>
      <c r="T4" s="5">
        <v>6</v>
      </c>
      <c r="U4" s="5">
        <v>6</v>
      </c>
      <c r="V4" s="5">
        <v>1.5</v>
      </c>
      <c r="W4" s="63">
        <f>SUM(N4:V4)</f>
        <v>45</v>
      </c>
      <c r="Y4" t="s">
        <v>20</v>
      </c>
      <c r="Z4">
        <v>30</v>
      </c>
    </row>
    <row r="5" spans="2:31" x14ac:dyDescent="0.25">
      <c r="B5" s="24">
        <v>2</v>
      </c>
      <c r="C5" s="24">
        <v>3</v>
      </c>
      <c r="D5" s="24">
        <v>2</v>
      </c>
      <c r="E5" s="24">
        <v>2</v>
      </c>
      <c r="F5" s="24">
        <v>3</v>
      </c>
      <c r="G5" s="24">
        <v>3</v>
      </c>
      <c r="H5" s="24">
        <v>1</v>
      </c>
      <c r="I5" s="24">
        <v>4</v>
      </c>
      <c r="J5" s="24">
        <v>4</v>
      </c>
      <c r="K5" s="24">
        <v>1</v>
      </c>
      <c r="M5" s="32">
        <v>2</v>
      </c>
      <c r="N5" s="5">
        <v>6</v>
      </c>
      <c r="O5" s="5">
        <v>3.5</v>
      </c>
      <c r="P5" s="5">
        <v>3.5</v>
      </c>
      <c r="Q5" s="5">
        <v>6</v>
      </c>
      <c r="R5" s="5">
        <v>6</v>
      </c>
      <c r="S5" s="5">
        <v>1.5</v>
      </c>
      <c r="T5" s="5">
        <v>8.5</v>
      </c>
      <c r="U5" s="5">
        <v>8.5</v>
      </c>
      <c r="V5" s="5">
        <v>1.5</v>
      </c>
      <c r="W5" s="63">
        <f t="shared" ref="W5:W33" si="0">SUM(N5:V5)</f>
        <v>45</v>
      </c>
    </row>
    <row r="6" spans="2:31" x14ac:dyDescent="0.25">
      <c r="B6" s="24">
        <v>3</v>
      </c>
      <c r="C6" s="24">
        <v>2</v>
      </c>
      <c r="D6" s="24">
        <v>3</v>
      </c>
      <c r="E6" s="24">
        <v>1</v>
      </c>
      <c r="F6" s="24">
        <v>3</v>
      </c>
      <c r="G6" s="24">
        <v>2</v>
      </c>
      <c r="H6" s="24">
        <v>1</v>
      </c>
      <c r="I6" s="24">
        <v>1</v>
      </c>
      <c r="J6" s="24">
        <v>1</v>
      </c>
      <c r="K6" s="24">
        <v>2</v>
      </c>
      <c r="M6" s="32">
        <v>3</v>
      </c>
      <c r="N6" s="5">
        <v>6</v>
      </c>
      <c r="O6" s="5">
        <v>8.5</v>
      </c>
      <c r="P6" s="5">
        <v>2.5</v>
      </c>
      <c r="Q6" s="5">
        <v>8.5</v>
      </c>
      <c r="R6" s="5">
        <v>6</v>
      </c>
      <c r="S6" s="5">
        <v>2.5</v>
      </c>
      <c r="T6" s="5">
        <v>2.5</v>
      </c>
      <c r="U6" s="5">
        <v>2.5</v>
      </c>
      <c r="V6" s="5">
        <v>6</v>
      </c>
      <c r="W6" s="63">
        <f t="shared" si="0"/>
        <v>45</v>
      </c>
    </row>
    <row r="7" spans="2:31" x14ac:dyDescent="0.25">
      <c r="B7" s="24">
        <v>4</v>
      </c>
      <c r="C7" s="24">
        <v>4</v>
      </c>
      <c r="D7" s="24">
        <v>4</v>
      </c>
      <c r="E7" s="24">
        <v>2</v>
      </c>
      <c r="F7" s="24">
        <v>4</v>
      </c>
      <c r="G7" s="24">
        <v>2</v>
      </c>
      <c r="H7" s="24">
        <v>1</v>
      </c>
      <c r="I7" s="24">
        <v>1</v>
      </c>
      <c r="J7" s="24">
        <v>1</v>
      </c>
      <c r="K7" s="24">
        <v>2</v>
      </c>
      <c r="M7" s="32">
        <v>4</v>
      </c>
      <c r="N7" s="5">
        <v>8</v>
      </c>
      <c r="O7" s="5">
        <v>8</v>
      </c>
      <c r="P7" s="5">
        <v>5</v>
      </c>
      <c r="Q7" s="5">
        <v>8</v>
      </c>
      <c r="R7" s="5">
        <v>5</v>
      </c>
      <c r="S7" s="5">
        <v>2</v>
      </c>
      <c r="T7" s="5">
        <v>2</v>
      </c>
      <c r="U7" s="5">
        <v>2</v>
      </c>
      <c r="V7" s="5">
        <v>5</v>
      </c>
      <c r="W7" s="63">
        <f t="shared" si="0"/>
        <v>45</v>
      </c>
    </row>
    <row r="8" spans="2:31" x14ac:dyDescent="0.25">
      <c r="B8" s="24">
        <v>5</v>
      </c>
      <c r="C8" s="24">
        <v>4</v>
      </c>
      <c r="D8" s="24">
        <v>2</v>
      </c>
      <c r="E8" s="24">
        <v>1</v>
      </c>
      <c r="F8" s="24">
        <v>2</v>
      </c>
      <c r="G8" s="24">
        <v>2</v>
      </c>
      <c r="H8" s="24">
        <v>1</v>
      </c>
      <c r="I8" s="24">
        <v>2</v>
      </c>
      <c r="J8" s="24">
        <v>2</v>
      </c>
      <c r="K8" s="24">
        <v>2</v>
      </c>
      <c r="M8" s="32">
        <v>5</v>
      </c>
      <c r="N8" s="5">
        <v>9</v>
      </c>
      <c r="O8" s="5">
        <v>5.5</v>
      </c>
      <c r="P8" s="5">
        <v>1.5</v>
      </c>
      <c r="Q8" s="5">
        <v>5.5</v>
      </c>
      <c r="R8" s="5">
        <v>5.5</v>
      </c>
      <c r="S8" s="5">
        <v>1.5</v>
      </c>
      <c r="T8" s="5">
        <v>5.5</v>
      </c>
      <c r="U8" s="5">
        <v>5.5</v>
      </c>
      <c r="V8" s="5">
        <v>5.5</v>
      </c>
      <c r="W8" s="63">
        <f t="shared" si="0"/>
        <v>45</v>
      </c>
      <c r="Y8" s="40" t="s">
        <v>32</v>
      </c>
      <c r="Z8" s="50" t="s">
        <v>35</v>
      </c>
      <c r="AA8" s="53" t="s">
        <v>86</v>
      </c>
      <c r="AB8" s="65" t="s">
        <v>41</v>
      </c>
    </row>
    <row r="9" spans="2:31" x14ac:dyDescent="0.25">
      <c r="B9" s="24">
        <v>6</v>
      </c>
      <c r="C9" s="24">
        <v>2</v>
      </c>
      <c r="D9" s="24">
        <v>2</v>
      </c>
      <c r="E9" s="24">
        <v>2</v>
      </c>
      <c r="F9" s="24">
        <v>1</v>
      </c>
      <c r="G9" s="24">
        <v>4</v>
      </c>
      <c r="H9" s="24">
        <v>1</v>
      </c>
      <c r="I9" s="24">
        <v>2</v>
      </c>
      <c r="J9" s="24">
        <v>2</v>
      </c>
      <c r="K9" s="24">
        <v>1</v>
      </c>
      <c r="M9" s="32">
        <v>6</v>
      </c>
      <c r="N9" s="5">
        <v>6</v>
      </c>
      <c r="O9" s="5">
        <v>6</v>
      </c>
      <c r="P9" s="5">
        <v>6</v>
      </c>
      <c r="Q9" s="5">
        <v>2</v>
      </c>
      <c r="R9" s="5">
        <v>9</v>
      </c>
      <c r="S9" s="5">
        <v>2</v>
      </c>
      <c r="T9" s="5">
        <v>6</v>
      </c>
      <c r="U9" s="5">
        <v>6</v>
      </c>
      <c r="V9" s="5">
        <v>2</v>
      </c>
      <c r="W9" s="63">
        <f t="shared" si="0"/>
        <v>45</v>
      </c>
      <c r="Y9" s="3" t="s">
        <v>72</v>
      </c>
      <c r="Z9" s="29">
        <f>C35</f>
        <v>2.6666666666666665</v>
      </c>
      <c r="AA9" s="29">
        <f>N34</f>
        <v>180</v>
      </c>
      <c r="AB9" s="38">
        <v>107</v>
      </c>
      <c r="AC9" t="s">
        <v>48</v>
      </c>
      <c r="AD9" s="66">
        <f>AB9+AA18</f>
        <v>141.89571965155613</v>
      </c>
    </row>
    <row r="10" spans="2:31" x14ac:dyDescent="0.25">
      <c r="B10" s="24">
        <v>7</v>
      </c>
      <c r="C10" s="24">
        <v>3</v>
      </c>
      <c r="D10" s="24">
        <v>2</v>
      </c>
      <c r="E10" s="24">
        <v>2</v>
      </c>
      <c r="F10" s="24">
        <v>4</v>
      </c>
      <c r="G10" s="24">
        <v>1</v>
      </c>
      <c r="H10" s="24">
        <v>1</v>
      </c>
      <c r="I10" s="24">
        <v>2</v>
      </c>
      <c r="J10" s="24">
        <v>4</v>
      </c>
      <c r="K10" s="24">
        <v>1</v>
      </c>
      <c r="M10" s="32">
        <v>7</v>
      </c>
      <c r="N10" s="5">
        <v>7</v>
      </c>
      <c r="O10" s="5">
        <v>5</v>
      </c>
      <c r="P10" s="5">
        <v>5</v>
      </c>
      <c r="Q10" s="5">
        <v>8.5</v>
      </c>
      <c r="R10" s="5">
        <v>2</v>
      </c>
      <c r="S10" s="5">
        <v>2</v>
      </c>
      <c r="T10" s="5">
        <v>5</v>
      </c>
      <c r="U10" s="5">
        <v>8.5</v>
      </c>
      <c r="V10" s="5">
        <v>2</v>
      </c>
      <c r="W10" s="63">
        <f t="shared" si="0"/>
        <v>45</v>
      </c>
      <c r="Y10" s="3" t="s">
        <v>71</v>
      </c>
      <c r="Z10" s="29">
        <f>D35</f>
        <v>2.4666666666666668</v>
      </c>
      <c r="AA10" s="29">
        <f>O34</f>
        <v>173.5</v>
      </c>
      <c r="AB10" s="38">
        <v>109.5</v>
      </c>
      <c r="AC10" t="s">
        <v>52</v>
      </c>
    </row>
    <row r="11" spans="2:31" x14ac:dyDescent="0.25">
      <c r="B11" s="24">
        <v>8</v>
      </c>
      <c r="C11" s="24">
        <v>4</v>
      </c>
      <c r="D11" s="24">
        <v>4</v>
      </c>
      <c r="E11" s="24">
        <v>4</v>
      </c>
      <c r="F11" s="24">
        <v>4</v>
      </c>
      <c r="G11" s="24">
        <v>4</v>
      </c>
      <c r="H11" s="24">
        <v>4</v>
      </c>
      <c r="I11" s="24">
        <v>2</v>
      </c>
      <c r="J11" s="24">
        <v>2</v>
      </c>
      <c r="K11" s="24">
        <v>1</v>
      </c>
      <c r="M11" s="32">
        <v>8</v>
      </c>
      <c r="N11" s="5">
        <v>6.5</v>
      </c>
      <c r="O11" s="5">
        <v>6.5</v>
      </c>
      <c r="P11" s="5">
        <v>6.5</v>
      </c>
      <c r="Q11" s="5">
        <v>6.5</v>
      </c>
      <c r="R11" s="5">
        <v>6.5</v>
      </c>
      <c r="S11" s="5">
        <v>6.5</v>
      </c>
      <c r="T11" s="5">
        <v>2.5</v>
      </c>
      <c r="U11" s="5">
        <v>2.5</v>
      </c>
      <c r="V11" s="5">
        <v>1</v>
      </c>
      <c r="W11" s="63">
        <f t="shared" si="0"/>
        <v>45</v>
      </c>
      <c r="Y11" s="3" t="s">
        <v>73</v>
      </c>
      <c r="Z11" s="29">
        <f>E35</f>
        <v>1.8333333333333333</v>
      </c>
      <c r="AA11" s="29">
        <f>P34</f>
        <v>123</v>
      </c>
      <c r="AB11" s="38">
        <v>123</v>
      </c>
      <c r="AC11" t="s">
        <v>52</v>
      </c>
    </row>
    <row r="12" spans="2:31" x14ac:dyDescent="0.25">
      <c r="B12" s="24">
        <v>9</v>
      </c>
      <c r="C12" s="24">
        <v>2</v>
      </c>
      <c r="D12" s="24">
        <v>4</v>
      </c>
      <c r="E12" s="24">
        <v>2</v>
      </c>
      <c r="F12" s="24">
        <v>4</v>
      </c>
      <c r="G12" s="24">
        <v>4</v>
      </c>
      <c r="H12" s="24">
        <v>3</v>
      </c>
      <c r="I12" s="24">
        <v>1</v>
      </c>
      <c r="J12" s="24">
        <v>1</v>
      </c>
      <c r="K12" s="24">
        <v>1</v>
      </c>
      <c r="M12" s="32">
        <v>9</v>
      </c>
      <c r="N12" s="5">
        <v>4.5</v>
      </c>
      <c r="O12" s="5">
        <v>8</v>
      </c>
      <c r="P12" s="5">
        <v>4.5</v>
      </c>
      <c r="Q12" s="5">
        <v>8</v>
      </c>
      <c r="R12" s="5">
        <v>8</v>
      </c>
      <c r="S12" s="5">
        <v>6</v>
      </c>
      <c r="T12" s="5">
        <v>2</v>
      </c>
      <c r="U12" s="5">
        <v>2</v>
      </c>
      <c r="V12" s="5">
        <v>2</v>
      </c>
      <c r="W12" s="63">
        <f t="shared" si="0"/>
        <v>45</v>
      </c>
      <c r="Y12" s="3" t="s">
        <v>74</v>
      </c>
      <c r="Z12" s="29">
        <f>F35</f>
        <v>3</v>
      </c>
      <c r="AA12" s="29">
        <f>Q34</f>
        <v>197.5</v>
      </c>
      <c r="AB12" s="38">
        <v>142.5</v>
      </c>
      <c r="AC12" t="s">
        <v>49</v>
      </c>
      <c r="AD12" s="66">
        <f>AB12+AA18</f>
        <v>177.39571965155613</v>
      </c>
      <c r="AE12" s="66">
        <f>AB12-AA18</f>
        <v>107.60428034844388</v>
      </c>
    </row>
    <row r="13" spans="2:31" x14ac:dyDescent="0.25">
      <c r="B13" s="24">
        <v>10</v>
      </c>
      <c r="C13" s="24">
        <v>2</v>
      </c>
      <c r="D13" s="24">
        <v>3</v>
      </c>
      <c r="E13" s="24">
        <v>1</v>
      </c>
      <c r="F13" s="24">
        <v>2</v>
      </c>
      <c r="G13" s="24">
        <v>4</v>
      </c>
      <c r="H13" s="24">
        <v>2</v>
      </c>
      <c r="I13" s="24">
        <v>2</v>
      </c>
      <c r="J13" s="24">
        <v>1</v>
      </c>
      <c r="K13" s="24">
        <v>1</v>
      </c>
      <c r="M13" s="32">
        <v>10</v>
      </c>
      <c r="N13" s="5">
        <v>5.5</v>
      </c>
      <c r="O13" s="5">
        <v>8</v>
      </c>
      <c r="P13" s="5">
        <v>2</v>
      </c>
      <c r="Q13" s="5">
        <v>5.5</v>
      </c>
      <c r="R13" s="5">
        <v>9</v>
      </c>
      <c r="S13" s="5">
        <v>5.5</v>
      </c>
      <c r="T13" s="5">
        <v>5.5</v>
      </c>
      <c r="U13" s="5">
        <v>2</v>
      </c>
      <c r="V13" s="5">
        <v>2</v>
      </c>
      <c r="W13" s="63">
        <f t="shared" si="0"/>
        <v>45</v>
      </c>
      <c r="Y13" s="3" t="s">
        <v>75</v>
      </c>
      <c r="Z13" s="29">
        <f>G35</f>
        <v>2.3333333333333335</v>
      </c>
      <c r="AA13" s="29">
        <f>R34</f>
        <v>154</v>
      </c>
      <c r="AB13" s="38">
        <v>154</v>
      </c>
      <c r="AC13" t="s">
        <v>50</v>
      </c>
    </row>
    <row r="14" spans="2:31" x14ac:dyDescent="0.25">
      <c r="B14" s="24">
        <v>11</v>
      </c>
      <c r="C14" s="24">
        <v>2</v>
      </c>
      <c r="D14" s="24">
        <v>3</v>
      </c>
      <c r="E14" s="24">
        <v>3</v>
      </c>
      <c r="F14" s="24">
        <v>5</v>
      </c>
      <c r="G14" s="24">
        <v>2</v>
      </c>
      <c r="H14" s="24">
        <v>1</v>
      </c>
      <c r="I14" s="24">
        <v>1</v>
      </c>
      <c r="J14" s="24">
        <v>2</v>
      </c>
      <c r="K14" s="24">
        <v>1</v>
      </c>
      <c r="M14" s="32">
        <v>11</v>
      </c>
      <c r="N14" s="5">
        <v>5</v>
      </c>
      <c r="O14" s="5">
        <v>7.5</v>
      </c>
      <c r="P14" s="5">
        <v>7.5</v>
      </c>
      <c r="Q14" s="5">
        <v>9</v>
      </c>
      <c r="R14" s="5">
        <v>5</v>
      </c>
      <c r="S14" s="5">
        <v>2</v>
      </c>
      <c r="T14" s="5">
        <v>2</v>
      </c>
      <c r="U14" s="5">
        <v>5</v>
      </c>
      <c r="V14" s="5">
        <v>2</v>
      </c>
      <c r="W14" s="63">
        <f t="shared" si="0"/>
        <v>45</v>
      </c>
      <c r="Y14" s="3" t="s">
        <v>76</v>
      </c>
      <c r="Z14" s="29">
        <f>H35</f>
        <v>1.6666666666666667</v>
      </c>
      <c r="AA14" s="29">
        <f>S34</f>
        <v>107</v>
      </c>
      <c r="AB14" s="38">
        <v>163</v>
      </c>
      <c r="AC14" t="s">
        <v>50</v>
      </c>
    </row>
    <row r="15" spans="2:31" x14ac:dyDescent="0.25">
      <c r="B15" s="24">
        <v>12</v>
      </c>
      <c r="C15" s="24">
        <v>5</v>
      </c>
      <c r="D15" s="24">
        <v>4</v>
      </c>
      <c r="E15" s="24">
        <v>2</v>
      </c>
      <c r="F15" s="24">
        <v>5</v>
      </c>
      <c r="G15" s="24">
        <v>3</v>
      </c>
      <c r="H15" s="24">
        <v>2</v>
      </c>
      <c r="I15" s="24">
        <v>2</v>
      </c>
      <c r="J15" s="24">
        <v>1</v>
      </c>
      <c r="K15" s="24">
        <v>1</v>
      </c>
      <c r="M15" s="32">
        <v>12</v>
      </c>
      <c r="N15" s="5">
        <v>8.5</v>
      </c>
      <c r="O15" s="5">
        <v>7</v>
      </c>
      <c r="P15" s="5">
        <v>4</v>
      </c>
      <c r="Q15" s="5">
        <v>8.5</v>
      </c>
      <c r="R15" s="5">
        <v>6</v>
      </c>
      <c r="S15" s="5">
        <v>4</v>
      </c>
      <c r="T15" s="5">
        <v>4</v>
      </c>
      <c r="U15" s="5">
        <v>1.5</v>
      </c>
      <c r="V15" s="5">
        <v>1.5</v>
      </c>
      <c r="W15" s="63">
        <f t="shared" si="0"/>
        <v>45</v>
      </c>
      <c r="Y15" s="3" t="s">
        <v>77</v>
      </c>
      <c r="Z15" s="29">
        <f>I35</f>
        <v>2.2666666666666666</v>
      </c>
      <c r="AA15" s="29">
        <f>T34</f>
        <v>163</v>
      </c>
      <c r="AB15" s="38">
        <v>173.5</v>
      </c>
      <c r="AC15" t="s">
        <v>50</v>
      </c>
    </row>
    <row r="16" spans="2:31" x14ac:dyDescent="0.25">
      <c r="B16" s="24">
        <v>13</v>
      </c>
      <c r="C16" s="24">
        <v>5</v>
      </c>
      <c r="D16" s="24">
        <v>1</v>
      </c>
      <c r="E16" s="24">
        <v>1</v>
      </c>
      <c r="F16" s="24">
        <v>4</v>
      </c>
      <c r="G16" s="24">
        <v>4</v>
      </c>
      <c r="H16" s="24">
        <v>2</v>
      </c>
      <c r="I16" s="24">
        <v>3</v>
      </c>
      <c r="J16" s="24">
        <v>2</v>
      </c>
      <c r="K16" s="24">
        <v>2</v>
      </c>
      <c r="M16" s="32">
        <v>13</v>
      </c>
      <c r="N16" s="5">
        <v>9</v>
      </c>
      <c r="O16" s="5">
        <v>1.5</v>
      </c>
      <c r="P16" s="5">
        <v>1.5</v>
      </c>
      <c r="Q16" s="5">
        <v>7.5</v>
      </c>
      <c r="R16" s="5">
        <v>7.5</v>
      </c>
      <c r="S16" s="5">
        <v>4</v>
      </c>
      <c r="T16" s="5">
        <v>6</v>
      </c>
      <c r="U16" s="5">
        <v>4</v>
      </c>
      <c r="V16" s="5">
        <v>4</v>
      </c>
      <c r="W16" s="63">
        <f t="shared" si="0"/>
        <v>45</v>
      </c>
      <c r="Y16" s="3" t="s">
        <v>78</v>
      </c>
      <c r="Z16" s="29">
        <f>J35</f>
        <v>2.0666666666666669</v>
      </c>
      <c r="AA16" s="29">
        <f>U34</f>
        <v>142.5</v>
      </c>
      <c r="AB16" s="38">
        <v>180</v>
      </c>
      <c r="AC16" t="s">
        <v>51</v>
      </c>
      <c r="AD16" s="66">
        <f>AB16+AA18</f>
        <v>214.89571965155613</v>
      </c>
      <c r="AE16" s="66">
        <f>AB16-AA18</f>
        <v>145.10428034844387</v>
      </c>
    </row>
    <row r="17" spans="2:29" x14ac:dyDescent="0.25">
      <c r="B17" s="24">
        <v>14</v>
      </c>
      <c r="C17" s="24">
        <v>3</v>
      </c>
      <c r="D17" s="24">
        <v>4</v>
      </c>
      <c r="E17" s="24">
        <v>2</v>
      </c>
      <c r="F17" s="24">
        <v>1</v>
      </c>
      <c r="G17" s="24">
        <v>1</v>
      </c>
      <c r="H17" s="24">
        <v>1</v>
      </c>
      <c r="I17" s="24">
        <v>2</v>
      </c>
      <c r="J17" s="24">
        <v>1</v>
      </c>
      <c r="K17" s="24">
        <v>1</v>
      </c>
      <c r="M17" s="32">
        <v>14</v>
      </c>
      <c r="N17" s="5">
        <v>8</v>
      </c>
      <c r="O17" s="5">
        <v>9</v>
      </c>
      <c r="P17" s="5">
        <v>6.5</v>
      </c>
      <c r="Q17" s="5">
        <v>3</v>
      </c>
      <c r="R17" s="5">
        <v>3</v>
      </c>
      <c r="S17" s="5">
        <v>3</v>
      </c>
      <c r="T17" s="5">
        <v>6.5</v>
      </c>
      <c r="U17" s="5">
        <v>3</v>
      </c>
      <c r="V17" s="5">
        <v>3</v>
      </c>
      <c r="W17" s="63">
        <f t="shared" si="0"/>
        <v>45</v>
      </c>
      <c r="Y17" s="3" t="s">
        <v>79</v>
      </c>
      <c r="Z17" s="29">
        <f>K35</f>
        <v>1.6666666666666667</v>
      </c>
      <c r="AA17" s="29">
        <f>V34</f>
        <v>109.5</v>
      </c>
      <c r="AB17" s="38">
        <v>197.5</v>
      </c>
      <c r="AC17" t="s">
        <v>51</v>
      </c>
    </row>
    <row r="18" spans="2:29" x14ac:dyDescent="0.25">
      <c r="B18" s="24">
        <v>15</v>
      </c>
      <c r="C18" s="24">
        <v>1</v>
      </c>
      <c r="D18" s="24">
        <v>2</v>
      </c>
      <c r="E18" s="24">
        <v>1</v>
      </c>
      <c r="F18" s="24">
        <v>1</v>
      </c>
      <c r="G18" s="24">
        <v>1</v>
      </c>
      <c r="H18" s="24">
        <v>1</v>
      </c>
      <c r="I18" s="24">
        <v>1</v>
      </c>
      <c r="J18" s="24">
        <v>1</v>
      </c>
      <c r="K18" s="24">
        <v>1</v>
      </c>
      <c r="M18" s="32">
        <v>15</v>
      </c>
      <c r="N18" s="5">
        <v>4.5</v>
      </c>
      <c r="O18" s="5">
        <v>9</v>
      </c>
      <c r="P18" s="5">
        <v>4.5</v>
      </c>
      <c r="Q18" s="5">
        <v>4.5</v>
      </c>
      <c r="R18" s="5">
        <v>4.5</v>
      </c>
      <c r="S18" s="5">
        <v>4.5</v>
      </c>
      <c r="T18" s="5">
        <v>4.5</v>
      </c>
      <c r="U18" s="5">
        <v>4.5</v>
      </c>
      <c r="V18" s="5">
        <v>4.5</v>
      </c>
      <c r="W18" s="63">
        <f t="shared" si="0"/>
        <v>45</v>
      </c>
      <c r="Y18" s="53" t="s">
        <v>87</v>
      </c>
      <c r="Z18" s="56"/>
      <c r="AA18" s="64">
        <f>1.645*SQRT(30*9*(9+1)/6)</f>
        <v>34.895719651556121</v>
      </c>
    </row>
    <row r="19" spans="2:29" x14ac:dyDescent="0.25">
      <c r="B19" s="24">
        <v>16</v>
      </c>
      <c r="C19" s="24">
        <v>2</v>
      </c>
      <c r="D19" s="24">
        <v>3</v>
      </c>
      <c r="E19" s="24">
        <v>2</v>
      </c>
      <c r="F19" s="24">
        <v>3</v>
      </c>
      <c r="G19" s="24">
        <v>1</v>
      </c>
      <c r="H19" s="24">
        <v>1</v>
      </c>
      <c r="I19" s="24">
        <v>2</v>
      </c>
      <c r="J19" s="24">
        <v>2</v>
      </c>
      <c r="K19" s="24">
        <v>1</v>
      </c>
      <c r="M19" s="32">
        <v>16</v>
      </c>
      <c r="N19" s="5">
        <v>5.5</v>
      </c>
      <c r="O19" s="5">
        <v>8.5</v>
      </c>
      <c r="P19" s="5">
        <v>5.5</v>
      </c>
      <c r="Q19" s="5">
        <v>8.5</v>
      </c>
      <c r="R19" s="5">
        <v>2</v>
      </c>
      <c r="S19" s="5">
        <v>2</v>
      </c>
      <c r="T19" s="5">
        <v>5.5</v>
      </c>
      <c r="U19" s="5">
        <v>5.5</v>
      </c>
      <c r="V19" s="5">
        <v>2</v>
      </c>
      <c r="W19" s="63">
        <f t="shared" si="0"/>
        <v>45</v>
      </c>
    </row>
    <row r="20" spans="2:29" x14ac:dyDescent="0.25">
      <c r="B20" s="24">
        <v>17</v>
      </c>
      <c r="C20" s="24">
        <v>2</v>
      </c>
      <c r="D20" s="24">
        <v>2</v>
      </c>
      <c r="E20" s="24">
        <v>1</v>
      </c>
      <c r="F20" s="24">
        <v>4</v>
      </c>
      <c r="G20" s="24">
        <v>2</v>
      </c>
      <c r="H20" s="24">
        <v>1</v>
      </c>
      <c r="I20" s="24">
        <v>2</v>
      </c>
      <c r="J20" s="24">
        <v>2</v>
      </c>
      <c r="K20" s="24">
        <v>1</v>
      </c>
      <c r="M20" s="32">
        <v>17</v>
      </c>
      <c r="N20" s="5">
        <v>6</v>
      </c>
      <c r="O20" s="5">
        <v>6</v>
      </c>
      <c r="P20" s="5">
        <v>2</v>
      </c>
      <c r="Q20" s="5">
        <v>9</v>
      </c>
      <c r="R20" s="34">
        <v>6</v>
      </c>
      <c r="S20" s="34">
        <v>2</v>
      </c>
      <c r="T20" s="5">
        <v>6</v>
      </c>
      <c r="U20" s="5">
        <v>6</v>
      </c>
      <c r="V20" s="5">
        <v>2</v>
      </c>
      <c r="W20" s="63">
        <f t="shared" si="0"/>
        <v>45</v>
      </c>
      <c r="Y20" t="s">
        <v>80</v>
      </c>
      <c r="Z20" s="39">
        <f>(12/((Z4*Z3)*(Z3+1))*SUMSQ(N34:V34)-3*(Z4)*(Z3+1))</f>
        <v>36.302222222222213</v>
      </c>
    </row>
    <row r="21" spans="2:29" x14ac:dyDescent="0.25">
      <c r="B21" s="24">
        <v>18</v>
      </c>
      <c r="C21" s="24">
        <v>2</v>
      </c>
      <c r="D21" s="24">
        <v>2</v>
      </c>
      <c r="E21" s="24">
        <v>1</v>
      </c>
      <c r="F21" s="24">
        <v>4</v>
      </c>
      <c r="G21" s="24">
        <v>2</v>
      </c>
      <c r="H21" s="24">
        <v>2</v>
      </c>
      <c r="I21" s="24">
        <v>2</v>
      </c>
      <c r="J21" s="24">
        <v>2</v>
      </c>
      <c r="K21" s="24">
        <v>1</v>
      </c>
      <c r="M21" s="32">
        <v>18</v>
      </c>
      <c r="N21" s="5">
        <v>5.5</v>
      </c>
      <c r="O21" s="5">
        <v>5.5</v>
      </c>
      <c r="P21" s="5">
        <v>1.5</v>
      </c>
      <c r="Q21" s="5">
        <v>9</v>
      </c>
      <c r="R21" s="5">
        <v>5.5</v>
      </c>
      <c r="S21" s="5">
        <v>5.5</v>
      </c>
      <c r="T21" s="5">
        <v>5.5</v>
      </c>
      <c r="U21" s="5">
        <v>5.5</v>
      </c>
      <c r="V21" s="5">
        <v>1.5</v>
      </c>
      <c r="W21" s="63">
        <f t="shared" si="0"/>
        <v>45</v>
      </c>
      <c r="Y21" t="s">
        <v>81</v>
      </c>
      <c r="Z21" s="39">
        <f>_xlfn.CHISQ.INV.RT(0.05,8)</f>
        <v>15.507313055865453</v>
      </c>
    </row>
    <row r="22" spans="2:29" x14ac:dyDescent="0.25">
      <c r="B22" s="24">
        <v>19</v>
      </c>
      <c r="C22" s="24">
        <v>5</v>
      </c>
      <c r="D22" s="24">
        <v>4</v>
      </c>
      <c r="E22" s="24">
        <v>2</v>
      </c>
      <c r="F22" s="24">
        <v>2</v>
      </c>
      <c r="G22" s="24">
        <v>4</v>
      </c>
      <c r="H22" s="24">
        <v>2</v>
      </c>
      <c r="I22" s="24">
        <v>3</v>
      </c>
      <c r="J22" s="24">
        <v>2</v>
      </c>
      <c r="K22" s="24">
        <v>2</v>
      </c>
      <c r="M22" s="32">
        <v>19</v>
      </c>
      <c r="N22" s="5">
        <v>9</v>
      </c>
      <c r="O22" s="5">
        <v>7.5</v>
      </c>
      <c r="P22" s="5">
        <v>3</v>
      </c>
      <c r="Q22" s="5">
        <v>3</v>
      </c>
      <c r="R22" s="5">
        <v>7.5</v>
      </c>
      <c r="S22" s="5">
        <v>3</v>
      </c>
      <c r="T22" s="5">
        <v>6</v>
      </c>
      <c r="U22" s="5">
        <v>3</v>
      </c>
      <c r="V22" s="5">
        <v>3</v>
      </c>
      <c r="W22" s="63">
        <f t="shared" si="0"/>
        <v>45</v>
      </c>
      <c r="Y22" t="s">
        <v>82</v>
      </c>
      <c r="Z22" s="38" t="s">
        <v>88</v>
      </c>
    </row>
    <row r="23" spans="2:29" x14ac:dyDescent="0.25">
      <c r="B23" s="24">
        <v>20</v>
      </c>
      <c r="C23" s="24">
        <v>1</v>
      </c>
      <c r="D23" s="24">
        <v>2</v>
      </c>
      <c r="E23" s="24">
        <v>1</v>
      </c>
      <c r="F23" s="24">
        <v>4</v>
      </c>
      <c r="G23" s="24">
        <v>2</v>
      </c>
      <c r="H23" s="24">
        <v>1</v>
      </c>
      <c r="I23" s="24">
        <v>2</v>
      </c>
      <c r="J23" s="24">
        <v>2</v>
      </c>
      <c r="K23" s="24">
        <v>2</v>
      </c>
      <c r="M23" s="32">
        <v>20</v>
      </c>
      <c r="N23" s="5">
        <v>2</v>
      </c>
      <c r="O23" s="5">
        <v>6</v>
      </c>
      <c r="P23" s="5">
        <v>2</v>
      </c>
      <c r="Q23" s="5">
        <v>9</v>
      </c>
      <c r="R23" s="5">
        <v>6</v>
      </c>
      <c r="S23" s="5">
        <v>2</v>
      </c>
      <c r="T23" s="5">
        <v>6</v>
      </c>
      <c r="U23" s="5">
        <v>6</v>
      </c>
      <c r="V23" s="5">
        <v>6</v>
      </c>
      <c r="W23" s="63">
        <f t="shared" si="0"/>
        <v>45</v>
      </c>
    </row>
    <row r="24" spans="2:29" x14ac:dyDescent="0.25">
      <c r="B24" s="24">
        <v>21</v>
      </c>
      <c r="C24" s="24">
        <v>2</v>
      </c>
      <c r="D24" s="24">
        <v>2</v>
      </c>
      <c r="E24" s="24">
        <v>1</v>
      </c>
      <c r="F24" s="24">
        <v>2</v>
      </c>
      <c r="G24" s="24">
        <v>4</v>
      </c>
      <c r="H24" s="24">
        <v>1</v>
      </c>
      <c r="I24" s="24">
        <v>2</v>
      </c>
      <c r="J24" s="24">
        <v>5</v>
      </c>
      <c r="K24" s="24">
        <v>5</v>
      </c>
      <c r="M24" s="32">
        <v>21</v>
      </c>
      <c r="N24" s="5">
        <v>4.5</v>
      </c>
      <c r="O24" s="5">
        <v>4.5</v>
      </c>
      <c r="P24" s="5">
        <v>1.5</v>
      </c>
      <c r="Q24" s="5">
        <v>4.5</v>
      </c>
      <c r="R24" s="5">
        <v>7</v>
      </c>
      <c r="S24" s="5">
        <v>1.5</v>
      </c>
      <c r="T24" s="5">
        <v>4.5</v>
      </c>
      <c r="U24" s="5">
        <v>8.5</v>
      </c>
      <c r="V24" s="5">
        <v>8.5</v>
      </c>
      <c r="W24" s="63">
        <f t="shared" si="0"/>
        <v>45</v>
      </c>
    </row>
    <row r="25" spans="2:29" x14ac:dyDescent="0.25">
      <c r="B25" s="24">
        <v>22</v>
      </c>
      <c r="C25" s="24">
        <v>2</v>
      </c>
      <c r="D25" s="24">
        <v>2</v>
      </c>
      <c r="E25" s="24">
        <v>1</v>
      </c>
      <c r="F25" s="24">
        <v>1</v>
      </c>
      <c r="G25" s="24">
        <v>1</v>
      </c>
      <c r="H25" s="24">
        <v>2</v>
      </c>
      <c r="I25" s="24">
        <v>2</v>
      </c>
      <c r="J25" s="24">
        <v>3</v>
      </c>
      <c r="K25" s="24">
        <v>3</v>
      </c>
      <c r="M25" s="32">
        <v>22</v>
      </c>
      <c r="N25" s="5">
        <v>5.5</v>
      </c>
      <c r="O25" s="5">
        <v>5.5</v>
      </c>
      <c r="P25" s="5">
        <v>2</v>
      </c>
      <c r="Q25" s="5">
        <v>2</v>
      </c>
      <c r="R25" s="5">
        <v>2</v>
      </c>
      <c r="S25" s="5">
        <v>5.5</v>
      </c>
      <c r="T25" s="5">
        <v>5.5</v>
      </c>
      <c r="U25" s="5">
        <v>8.5</v>
      </c>
      <c r="V25" s="5">
        <v>8.5</v>
      </c>
      <c r="W25" s="63">
        <f t="shared" si="0"/>
        <v>45</v>
      </c>
    </row>
    <row r="26" spans="2:29" x14ac:dyDescent="0.25">
      <c r="B26" s="24">
        <v>23</v>
      </c>
      <c r="C26" s="24">
        <v>2</v>
      </c>
      <c r="D26" s="24">
        <v>2</v>
      </c>
      <c r="E26" s="24">
        <v>1</v>
      </c>
      <c r="F26" s="24">
        <v>2</v>
      </c>
      <c r="G26" s="24">
        <v>1</v>
      </c>
      <c r="H26" s="24">
        <v>2</v>
      </c>
      <c r="I26" s="24">
        <v>3</v>
      </c>
      <c r="J26" s="24">
        <v>1</v>
      </c>
      <c r="K26" s="24">
        <v>2</v>
      </c>
      <c r="M26" s="32">
        <v>23</v>
      </c>
      <c r="N26" s="5">
        <v>6</v>
      </c>
      <c r="O26" s="5">
        <v>6</v>
      </c>
      <c r="P26" s="5">
        <v>2</v>
      </c>
      <c r="Q26" s="5">
        <v>6</v>
      </c>
      <c r="R26" s="5">
        <v>2</v>
      </c>
      <c r="S26" s="5">
        <v>6</v>
      </c>
      <c r="T26" s="5">
        <v>9</v>
      </c>
      <c r="U26" s="5">
        <v>2</v>
      </c>
      <c r="V26" s="5">
        <v>6</v>
      </c>
      <c r="W26" s="63">
        <f t="shared" si="0"/>
        <v>45</v>
      </c>
    </row>
    <row r="27" spans="2:29" x14ac:dyDescent="0.25">
      <c r="B27" s="24">
        <v>24</v>
      </c>
      <c r="C27" s="24">
        <v>4</v>
      </c>
      <c r="D27" s="24">
        <v>2</v>
      </c>
      <c r="E27" s="24">
        <v>4</v>
      </c>
      <c r="F27" s="24">
        <v>4</v>
      </c>
      <c r="G27" s="24">
        <v>2</v>
      </c>
      <c r="H27" s="24">
        <v>3</v>
      </c>
      <c r="I27" s="24">
        <v>2</v>
      </c>
      <c r="J27" s="24">
        <v>3</v>
      </c>
      <c r="K27" s="24">
        <v>1</v>
      </c>
      <c r="M27" s="32">
        <v>24</v>
      </c>
      <c r="N27" s="5">
        <v>8</v>
      </c>
      <c r="O27" s="5">
        <v>3</v>
      </c>
      <c r="P27" s="5">
        <v>8</v>
      </c>
      <c r="Q27" s="5">
        <v>8</v>
      </c>
      <c r="R27" s="5">
        <v>3</v>
      </c>
      <c r="S27" s="5">
        <v>5.5</v>
      </c>
      <c r="T27" s="5">
        <v>3</v>
      </c>
      <c r="U27" s="5">
        <v>5.5</v>
      </c>
      <c r="V27" s="5">
        <v>1</v>
      </c>
      <c r="W27" s="63">
        <f t="shared" si="0"/>
        <v>45</v>
      </c>
    </row>
    <row r="28" spans="2:29" x14ac:dyDescent="0.25">
      <c r="B28" s="24">
        <v>25</v>
      </c>
      <c r="C28" s="24">
        <v>3</v>
      </c>
      <c r="D28" s="24">
        <v>2</v>
      </c>
      <c r="E28" s="24">
        <v>2</v>
      </c>
      <c r="F28" s="24">
        <v>4</v>
      </c>
      <c r="G28" s="24">
        <v>2</v>
      </c>
      <c r="H28" s="24">
        <v>4</v>
      </c>
      <c r="I28" s="24">
        <v>4</v>
      </c>
      <c r="J28" s="24">
        <v>2</v>
      </c>
      <c r="K28" s="24">
        <v>4</v>
      </c>
      <c r="M28" s="32">
        <v>25</v>
      </c>
      <c r="N28" s="5">
        <v>5</v>
      </c>
      <c r="O28" s="5">
        <v>2.5</v>
      </c>
      <c r="P28" s="5">
        <v>2.5</v>
      </c>
      <c r="Q28" s="5">
        <v>7.5</v>
      </c>
      <c r="R28" s="5">
        <v>2.5</v>
      </c>
      <c r="S28" s="5">
        <v>7.5</v>
      </c>
      <c r="T28" s="5">
        <v>7.5</v>
      </c>
      <c r="U28" s="5">
        <v>2.5</v>
      </c>
      <c r="V28" s="5">
        <v>7.5</v>
      </c>
      <c r="W28" s="63">
        <f t="shared" si="0"/>
        <v>45</v>
      </c>
    </row>
    <row r="29" spans="2:29" x14ac:dyDescent="0.25">
      <c r="B29" s="24">
        <v>26</v>
      </c>
      <c r="C29" s="24">
        <v>2</v>
      </c>
      <c r="D29" s="24">
        <v>2</v>
      </c>
      <c r="E29" s="24">
        <v>2</v>
      </c>
      <c r="F29" s="24">
        <v>2</v>
      </c>
      <c r="G29" s="24">
        <v>2</v>
      </c>
      <c r="H29" s="24">
        <v>1</v>
      </c>
      <c r="I29" s="24">
        <v>5</v>
      </c>
      <c r="J29" s="24">
        <v>2</v>
      </c>
      <c r="K29" s="24">
        <v>1</v>
      </c>
      <c r="M29" s="32">
        <v>26</v>
      </c>
      <c r="N29" s="5">
        <v>5.5</v>
      </c>
      <c r="O29" s="5">
        <v>5.5</v>
      </c>
      <c r="P29" s="5">
        <v>5.5</v>
      </c>
      <c r="Q29" s="5">
        <v>5.5</v>
      </c>
      <c r="R29" s="5">
        <v>5.5</v>
      </c>
      <c r="S29" s="5">
        <v>1.5</v>
      </c>
      <c r="T29" s="5">
        <v>9</v>
      </c>
      <c r="U29" s="5">
        <v>5.5</v>
      </c>
      <c r="V29" s="5">
        <v>1.5</v>
      </c>
      <c r="W29" s="63">
        <f t="shared" si="0"/>
        <v>45</v>
      </c>
    </row>
    <row r="30" spans="2:29" x14ac:dyDescent="0.25">
      <c r="B30" s="24">
        <v>27</v>
      </c>
      <c r="C30" s="24">
        <v>2</v>
      </c>
      <c r="D30" s="24">
        <v>2</v>
      </c>
      <c r="E30" s="24">
        <v>2</v>
      </c>
      <c r="F30" s="24">
        <v>2</v>
      </c>
      <c r="G30" s="24">
        <v>2</v>
      </c>
      <c r="H30" s="24">
        <v>2</v>
      </c>
      <c r="I30" s="24">
        <v>3</v>
      </c>
      <c r="J30" s="24">
        <v>3</v>
      </c>
      <c r="K30" s="24">
        <v>3</v>
      </c>
      <c r="M30" s="32">
        <v>27</v>
      </c>
      <c r="N30" s="5">
        <v>3.5</v>
      </c>
      <c r="O30" s="5">
        <v>3.5</v>
      </c>
      <c r="P30" s="5">
        <v>3.5</v>
      </c>
      <c r="Q30" s="5">
        <v>3.5</v>
      </c>
      <c r="R30" s="5">
        <v>3.5</v>
      </c>
      <c r="S30" s="5">
        <v>3.5</v>
      </c>
      <c r="T30" s="5">
        <v>8</v>
      </c>
      <c r="U30" s="5">
        <v>8</v>
      </c>
      <c r="V30" s="5">
        <v>8</v>
      </c>
      <c r="W30" s="63">
        <f t="shared" si="0"/>
        <v>45</v>
      </c>
    </row>
    <row r="31" spans="2:29" x14ac:dyDescent="0.25">
      <c r="B31" s="24">
        <v>28</v>
      </c>
      <c r="C31" s="24">
        <v>4</v>
      </c>
      <c r="D31" s="24">
        <v>2</v>
      </c>
      <c r="E31" s="24">
        <v>1</v>
      </c>
      <c r="F31" s="24">
        <v>5</v>
      </c>
      <c r="G31" s="24">
        <v>3</v>
      </c>
      <c r="H31" s="24">
        <v>1</v>
      </c>
      <c r="I31" s="24">
        <v>4</v>
      </c>
      <c r="J31" s="24">
        <v>3</v>
      </c>
      <c r="K31" s="24">
        <v>2</v>
      </c>
      <c r="M31" s="32">
        <v>28</v>
      </c>
      <c r="N31" s="5">
        <v>7.5</v>
      </c>
      <c r="O31" s="5">
        <v>3.5</v>
      </c>
      <c r="P31" s="5">
        <v>1.5</v>
      </c>
      <c r="Q31" s="5">
        <v>9</v>
      </c>
      <c r="R31" s="5">
        <v>5.5</v>
      </c>
      <c r="S31" s="5">
        <v>1.5</v>
      </c>
      <c r="T31" s="5">
        <v>7.5</v>
      </c>
      <c r="U31" s="5">
        <v>5.5</v>
      </c>
      <c r="V31" s="5">
        <v>3.5</v>
      </c>
      <c r="W31" s="63">
        <f t="shared" si="0"/>
        <v>45</v>
      </c>
    </row>
    <row r="32" spans="2:29" x14ac:dyDescent="0.25">
      <c r="B32" s="24">
        <v>29</v>
      </c>
      <c r="C32" s="24">
        <v>2</v>
      </c>
      <c r="D32" s="24">
        <v>1</v>
      </c>
      <c r="E32" s="24">
        <v>2</v>
      </c>
      <c r="F32" s="24">
        <v>2</v>
      </c>
      <c r="G32" s="24">
        <v>1</v>
      </c>
      <c r="H32" s="24">
        <v>1</v>
      </c>
      <c r="I32" s="24">
        <v>2</v>
      </c>
      <c r="J32" s="24">
        <v>1</v>
      </c>
      <c r="K32" s="24">
        <v>1</v>
      </c>
      <c r="M32" s="32">
        <v>29</v>
      </c>
      <c r="N32" s="5">
        <v>7.5</v>
      </c>
      <c r="O32" s="5">
        <v>3</v>
      </c>
      <c r="P32" s="5">
        <v>7.5</v>
      </c>
      <c r="Q32" s="5">
        <v>7.5</v>
      </c>
      <c r="R32" s="5">
        <v>3</v>
      </c>
      <c r="S32" s="5">
        <v>3</v>
      </c>
      <c r="T32" s="5">
        <v>7.5</v>
      </c>
      <c r="U32" s="5">
        <v>3</v>
      </c>
      <c r="V32" s="5">
        <v>3</v>
      </c>
      <c r="W32" s="63">
        <f t="shared" si="0"/>
        <v>45</v>
      </c>
    </row>
    <row r="33" spans="2:23" x14ac:dyDescent="0.25">
      <c r="B33" s="24">
        <v>30</v>
      </c>
      <c r="C33" s="24">
        <v>2</v>
      </c>
      <c r="D33" s="24">
        <v>2</v>
      </c>
      <c r="E33" s="24">
        <v>4</v>
      </c>
      <c r="F33" s="24">
        <v>4</v>
      </c>
      <c r="G33" s="24">
        <v>2</v>
      </c>
      <c r="H33" s="24">
        <v>2</v>
      </c>
      <c r="I33" s="24">
        <v>2</v>
      </c>
      <c r="J33" s="24">
        <v>2</v>
      </c>
      <c r="K33" s="24">
        <v>2</v>
      </c>
      <c r="M33" s="32">
        <v>30</v>
      </c>
      <c r="N33" s="5">
        <v>4</v>
      </c>
      <c r="O33" s="5">
        <v>4</v>
      </c>
      <c r="P33" s="5">
        <v>8.5</v>
      </c>
      <c r="Q33" s="5">
        <v>8.5</v>
      </c>
      <c r="R33" s="5">
        <v>4</v>
      </c>
      <c r="S33" s="5">
        <v>4</v>
      </c>
      <c r="T33" s="5">
        <v>4</v>
      </c>
      <c r="U33" s="5">
        <v>4</v>
      </c>
      <c r="V33" s="5">
        <v>4</v>
      </c>
      <c r="W33" s="63">
        <f t="shared" si="0"/>
        <v>45</v>
      </c>
    </row>
    <row r="34" spans="2:23" x14ac:dyDescent="0.25">
      <c r="B34" s="53" t="s">
        <v>18</v>
      </c>
      <c r="C34" s="61">
        <f>SUM(C4:C33)</f>
        <v>80</v>
      </c>
      <c r="D34" s="61">
        <f t="shared" ref="D34:K34" si="1">SUM(D4:D33)</f>
        <v>74</v>
      </c>
      <c r="E34" s="61">
        <f t="shared" si="1"/>
        <v>55</v>
      </c>
      <c r="F34" s="61">
        <f t="shared" si="1"/>
        <v>90</v>
      </c>
      <c r="G34" s="61">
        <f t="shared" si="1"/>
        <v>70</v>
      </c>
      <c r="H34" s="61">
        <f t="shared" si="1"/>
        <v>50</v>
      </c>
      <c r="I34" s="61">
        <f t="shared" si="1"/>
        <v>68</v>
      </c>
      <c r="J34" s="61">
        <f t="shared" si="1"/>
        <v>62</v>
      </c>
      <c r="K34" s="61">
        <f t="shared" si="1"/>
        <v>50</v>
      </c>
      <c r="M34" s="60" t="s">
        <v>18</v>
      </c>
      <c r="N34" s="63">
        <f>SUM(N4:N33)</f>
        <v>180</v>
      </c>
      <c r="O34" s="63">
        <f t="shared" ref="O34:W34" si="2">SUM(O4:O33)</f>
        <v>173.5</v>
      </c>
      <c r="P34" s="63">
        <f t="shared" si="2"/>
        <v>123</v>
      </c>
      <c r="Q34" s="63">
        <f t="shared" si="2"/>
        <v>197.5</v>
      </c>
      <c r="R34" s="63">
        <f t="shared" si="2"/>
        <v>154</v>
      </c>
      <c r="S34" s="63">
        <f t="shared" si="2"/>
        <v>107</v>
      </c>
      <c r="T34" s="63">
        <f t="shared" si="2"/>
        <v>163</v>
      </c>
      <c r="U34" s="63">
        <f t="shared" si="2"/>
        <v>142.5</v>
      </c>
      <c r="V34" s="63">
        <f t="shared" si="2"/>
        <v>109.5</v>
      </c>
      <c r="W34" s="63">
        <f t="shared" si="2"/>
        <v>1350</v>
      </c>
    </row>
    <row r="35" spans="2:23" x14ac:dyDescent="0.25">
      <c r="B35" s="53" t="s">
        <v>35</v>
      </c>
      <c r="C35" s="62">
        <f>AVERAGE(C4:C33)</f>
        <v>2.6666666666666665</v>
      </c>
      <c r="D35" s="62">
        <f t="shared" ref="D35:K35" si="3">AVERAGE(D4:D33)</f>
        <v>2.4666666666666668</v>
      </c>
      <c r="E35" s="62">
        <f t="shared" si="3"/>
        <v>1.8333333333333333</v>
      </c>
      <c r="F35" s="62">
        <f t="shared" si="3"/>
        <v>3</v>
      </c>
      <c r="G35" s="62">
        <f t="shared" si="3"/>
        <v>2.3333333333333335</v>
      </c>
      <c r="H35" s="62">
        <f t="shared" si="3"/>
        <v>1.6666666666666667</v>
      </c>
      <c r="I35" s="62">
        <f t="shared" si="3"/>
        <v>2.2666666666666666</v>
      </c>
      <c r="J35" s="62">
        <f t="shared" si="3"/>
        <v>2.0666666666666669</v>
      </c>
      <c r="K35" s="62">
        <f t="shared" si="3"/>
        <v>1.6666666666666667</v>
      </c>
      <c r="M35" s="60" t="s">
        <v>35</v>
      </c>
      <c r="N35" s="63">
        <f>AVERAGE(N4:N33)</f>
        <v>6</v>
      </c>
      <c r="O35" s="63">
        <f t="shared" ref="O35:V35" si="4">AVERAGE(O4:O33)</f>
        <v>5.7833333333333332</v>
      </c>
      <c r="P35" s="63">
        <f t="shared" si="4"/>
        <v>4.0999999999999996</v>
      </c>
      <c r="Q35" s="63">
        <f t="shared" si="4"/>
        <v>6.583333333333333</v>
      </c>
      <c r="R35" s="63">
        <f t="shared" si="4"/>
        <v>5.1333333333333337</v>
      </c>
      <c r="S35" s="63">
        <f t="shared" si="4"/>
        <v>3.5666666666666669</v>
      </c>
      <c r="T35" s="63">
        <f t="shared" si="4"/>
        <v>5.4333333333333336</v>
      </c>
      <c r="U35" s="63">
        <f t="shared" si="4"/>
        <v>4.75</v>
      </c>
      <c r="V35" s="63">
        <f t="shared" si="4"/>
        <v>3.65</v>
      </c>
      <c r="W35" s="35"/>
    </row>
    <row r="37" spans="2:23" x14ac:dyDescent="0.25">
      <c r="C37">
        <v>2</v>
      </c>
      <c r="D37">
        <v>2</v>
      </c>
      <c r="E37">
        <v>2</v>
      </c>
      <c r="F37">
        <v>2</v>
      </c>
      <c r="G37">
        <v>2</v>
      </c>
      <c r="H37">
        <v>2</v>
      </c>
      <c r="I37">
        <v>2</v>
      </c>
      <c r="J37">
        <v>2</v>
      </c>
      <c r="K37">
        <v>2</v>
      </c>
    </row>
  </sheetData>
  <mergeCells count="3">
    <mergeCell ref="C2:K2"/>
    <mergeCell ref="N2:V2"/>
    <mergeCell ref="W2:W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3EA70-4845-4BEB-A1AA-2E9A2299950B}">
  <dimension ref="B2:AB37"/>
  <sheetViews>
    <sheetView zoomScale="60" zoomScaleNormal="60" workbookViewId="0">
      <selection activeCell="Z31" sqref="Z31"/>
    </sheetView>
  </sheetViews>
  <sheetFormatPr defaultRowHeight="15" x14ac:dyDescent="0.25"/>
  <cols>
    <col min="25" max="25" width="40.42578125" customWidth="1"/>
    <col min="26" max="26" width="19.42578125" customWidth="1"/>
    <col min="27" max="27" width="18.85546875" customWidth="1"/>
    <col min="28" max="28" width="13.42578125" customWidth="1"/>
  </cols>
  <sheetData>
    <row r="2" spans="2:28" x14ac:dyDescent="0.25">
      <c r="B2" s="41" t="s">
        <v>53</v>
      </c>
      <c r="C2" s="72" t="s">
        <v>32</v>
      </c>
      <c r="D2" s="79"/>
      <c r="E2" s="79"/>
      <c r="F2" s="79"/>
      <c r="G2" s="79"/>
      <c r="H2" s="79"/>
      <c r="I2" s="79"/>
      <c r="J2" s="79"/>
      <c r="K2" s="73"/>
      <c r="M2" s="41" t="s">
        <v>53</v>
      </c>
      <c r="N2" s="78" t="s">
        <v>32</v>
      </c>
      <c r="O2" s="78"/>
      <c r="P2" s="78"/>
      <c r="Q2" s="78"/>
      <c r="R2" s="78"/>
      <c r="S2" s="78"/>
      <c r="T2" s="78"/>
      <c r="U2" s="78"/>
      <c r="V2" s="78"/>
      <c r="W2" s="69" t="s">
        <v>18</v>
      </c>
    </row>
    <row r="3" spans="2:28" x14ac:dyDescent="0.25">
      <c r="B3" s="42"/>
      <c r="C3" s="53" t="s">
        <v>54</v>
      </c>
      <c r="D3" s="53" t="s">
        <v>55</v>
      </c>
      <c r="E3" s="53" t="s">
        <v>56</v>
      </c>
      <c r="F3" s="53" t="s">
        <v>57</v>
      </c>
      <c r="G3" s="53" t="s">
        <v>58</v>
      </c>
      <c r="H3" s="53" t="s">
        <v>59</v>
      </c>
      <c r="I3" s="53" t="s">
        <v>60</v>
      </c>
      <c r="J3" s="53" t="s">
        <v>61</v>
      </c>
      <c r="K3" s="53" t="s">
        <v>62</v>
      </c>
      <c r="M3" s="42"/>
      <c r="N3" s="53" t="s">
        <v>54</v>
      </c>
      <c r="O3" s="53" t="s">
        <v>55</v>
      </c>
      <c r="P3" s="53" t="s">
        <v>56</v>
      </c>
      <c r="Q3" s="53" t="s">
        <v>57</v>
      </c>
      <c r="R3" s="53" t="s">
        <v>58</v>
      </c>
      <c r="S3" s="53" t="s">
        <v>59</v>
      </c>
      <c r="T3" s="53" t="s">
        <v>60</v>
      </c>
      <c r="U3" s="53" t="s">
        <v>61</v>
      </c>
      <c r="V3" s="53" t="s">
        <v>62</v>
      </c>
      <c r="W3" s="70"/>
      <c r="Y3" t="s">
        <v>19</v>
      </c>
      <c r="Z3">
        <v>9</v>
      </c>
    </row>
    <row r="4" spans="2:28" x14ac:dyDescent="0.25">
      <c r="B4" s="24">
        <v>1</v>
      </c>
      <c r="C4" s="12">
        <v>3</v>
      </c>
      <c r="D4" s="12">
        <v>2</v>
      </c>
      <c r="E4" s="12">
        <v>3</v>
      </c>
      <c r="F4" s="12">
        <v>3</v>
      </c>
      <c r="G4" s="12">
        <v>3</v>
      </c>
      <c r="H4" s="12">
        <v>3</v>
      </c>
      <c r="I4" s="12">
        <v>2</v>
      </c>
      <c r="J4" s="12">
        <v>2</v>
      </c>
      <c r="K4" s="12">
        <v>2</v>
      </c>
      <c r="M4" s="32">
        <v>1</v>
      </c>
      <c r="N4" s="29">
        <v>7</v>
      </c>
      <c r="O4" s="29">
        <v>2.5</v>
      </c>
      <c r="P4" s="29">
        <v>7</v>
      </c>
      <c r="Q4" s="29">
        <v>7</v>
      </c>
      <c r="R4" s="29">
        <v>7</v>
      </c>
      <c r="S4" s="29">
        <v>7</v>
      </c>
      <c r="T4" s="29">
        <v>2.5</v>
      </c>
      <c r="U4" s="29">
        <v>2.5</v>
      </c>
      <c r="V4" s="29">
        <v>2.5</v>
      </c>
      <c r="W4" s="62">
        <f>SUM(N4:V4)</f>
        <v>45</v>
      </c>
      <c r="Y4" t="s">
        <v>20</v>
      </c>
      <c r="Z4">
        <v>30</v>
      </c>
    </row>
    <row r="5" spans="2:28" x14ac:dyDescent="0.25">
      <c r="B5" s="24">
        <v>2</v>
      </c>
      <c r="C5" s="12">
        <v>4</v>
      </c>
      <c r="D5" s="12">
        <v>3</v>
      </c>
      <c r="E5" s="12">
        <v>4</v>
      </c>
      <c r="F5" s="12">
        <v>3</v>
      </c>
      <c r="G5" s="12">
        <v>3</v>
      </c>
      <c r="H5" s="12">
        <v>2</v>
      </c>
      <c r="I5" s="12">
        <v>3</v>
      </c>
      <c r="J5" s="12">
        <v>3</v>
      </c>
      <c r="K5" s="12">
        <v>3</v>
      </c>
      <c r="M5" s="32">
        <v>2</v>
      </c>
      <c r="N5" s="29">
        <v>8.5</v>
      </c>
      <c r="O5" s="29">
        <v>4.5</v>
      </c>
      <c r="P5" s="29">
        <v>8.5</v>
      </c>
      <c r="Q5" s="29">
        <v>4.5</v>
      </c>
      <c r="R5" s="29">
        <v>4.5</v>
      </c>
      <c r="S5" s="29">
        <v>1</v>
      </c>
      <c r="T5" s="29">
        <v>4.5</v>
      </c>
      <c r="U5" s="29">
        <v>4.5</v>
      </c>
      <c r="V5" s="29">
        <v>4.5</v>
      </c>
      <c r="W5" s="62">
        <f t="shared" ref="W5:W32" si="0">SUM(N5:V5)</f>
        <v>45</v>
      </c>
    </row>
    <row r="6" spans="2:28" x14ac:dyDescent="0.25">
      <c r="B6" s="24">
        <v>3</v>
      </c>
      <c r="C6" s="12">
        <v>3</v>
      </c>
      <c r="D6" s="12">
        <v>3</v>
      </c>
      <c r="E6" s="12">
        <v>3</v>
      </c>
      <c r="F6" s="12">
        <v>3</v>
      </c>
      <c r="G6" s="12">
        <v>3</v>
      </c>
      <c r="H6" s="12">
        <v>3</v>
      </c>
      <c r="I6" s="12">
        <v>3</v>
      </c>
      <c r="J6" s="12">
        <v>3</v>
      </c>
      <c r="K6" s="12">
        <v>3</v>
      </c>
      <c r="M6" s="32">
        <v>3</v>
      </c>
      <c r="N6" s="29">
        <v>5</v>
      </c>
      <c r="O6" s="29">
        <v>5</v>
      </c>
      <c r="P6" s="29">
        <v>5</v>
      </c>
      <c r="Q6" s="29">
        <v>5</v>
      </c>
      <c r="R6" s="29">
        <v>5</v>
      </c>
      <c r="S6" s="29">
        <v>5</v>
      </c>
      <c r="T6" s="29">
        <v>5</v>
      </c>
      <c r="U6" s="29">
        <v>5</v>
      </c>
      <c r="V6" s="29">
        <v>5</v>
      </c>
      <c r="W6" s="62">
        <f t="shared" si="0"/>
        <v>45</v>
      </c>
    </row>
    <row r="7" spans="2:28" x14ac:dyDescent="0.25">
      <c r="B7" s="24">
        <v>4</v>
      </c>
      <c r="C7" s="12">
        <v>4</v>
      </c>
      <c r="D7" s="12">
        <v>4</v>
      </c>
      <c r="E7" s="12">
        <v>4</v>
      </c>
      <c r="F7" s="12">
        <v>4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M7" s="32">
        <v>4</v>
      </c>
      <c r="N7" s="29">
        <v>5</v>
      </c>
      <c r="O7" s="29">
        <v>5</v>
      </c>
      <c r="P7" s="29">
        <v>5</v>
      </c>
      <c r="Q7" s="29">
        <v>5</v>
      </c>
      <c r="R7" s="29">
        <v>5</v>
      </c>
      <c r="S7" s="29">
        <v>5</v>
      </c>
      <c r="T7" s="29">
        <v>5</v>
      </c>
      <c r="U7" s="29">
        <v>5</v>
      </c>
      <c r="V7" s="29">
        <v>5</v>
      </c>
      <c r="W7" s="62">
        <f>SUM(N7:V7)</f>
        <v>45</v>
      </c>
    </row>
    <row r="8" spans="2:28" x14ac:dyDescent="0.25">
      <c r="B8" s="24">
        <v>5</v>
      </c>
      <c r="C8" s="12">
        <v>5</v>
      </c>
      <c r="D8" s="12">
        <v>4</v>
      </c>
      <c r="E8" s="12">
        <v>4</v>
      </c>
      <c r="F8" s="12">
        <v>4</v>
      </c>
      <c r="G8" s="12">
        <v>5</v>
      </c>
      <c r="H8" s="12">
        <v>3</v>
      </c>
      <c r="I8" s="12">
        <v>4</v>
      </c>
      <c r="J8" s="12">
        <v>5</v>
      </c>
      <c r="K8" s="12">
        <v>4</v>
      </c>
      <c r="M8" s="32">
        <v>5</v>
      </c>
      <c r="N8" s="29">
        <v>8</v>
      </c>
      <c r="O8" s="29">
        <v>4</v>
      </c>
      <c r="P8" s="29">
        <v>4</v>
      </c>
      <c r="Q8" s="29">
        <v>4</v>
      </c>
      <c r="R8" s="29">
        <v>8</v>
      </c>
      <c r="S8" s="29">
        <v>1</v>
      </c>
      <c r="T8" s="29">
        <v>4</v>
      </c>
      <c r="U8" s="29">
        <v>8</v>
      </c>
      <c r="V8" s="29">
        <v>4</v>
      </c>
      <c r="W8" s="62">
        <f t="shared" si="0"/>
        <v>45</v>
      </c>
      <c r="Y8" s="40" t="s">
        <v>32</v>
      </c>
      <c r="Z8" s="50" t="s">
        <v>35</v>
      </c>
      <c r="AA8" s="53" t="s">
        <v>86</v>
      </c>
      <c r="AB8" s="38"/>
    </row>
    <row r="9" spans="2:28" x14ac:dyDescent="0.25">
      <c r="B9" s="24">
        <v>6</v>
      </c>
      <c r="C9" s="12">
        <v>3</v>
      </c>
      <c r="D9" s="12">
        <v>3</v>
      </c>
      <c r="E9" s="12">
        <v>3</v>
      </c>
      <c r="F9" s="12">
        <v>5</v>
      </c>
      <c r="G9" s="12">
        <v>4</v>
      </c>
      <c r="H9" s="12">
        <v>2</v>
      </c>
      <c r="I9" s="12">
        <v>3</v>
      </c>
      <c r="J9" s="12">
        <v>3</v>
      </c>
      <c r="K9" s="12">
        <v>4</v>
      </c>
      <c r="M9" s="32">
        <v>6</v>
      </c>
      <c r="N9" s="29">
        <v>4</v>
      </c>
      <c r="O9" s="29">
        <v>4</v>
      </c>
      <c r="P9" s="29">
        <v>4</v>
      </c>
      <c r="Q9" s="29">
        <v>9</v>
      </c>
      <c r="R9" s="29">
        <v>7.5</v>
      </c>
      <c r="S9" s="29">
        <v>1</v>
      </c>
      <c r="T9" s="29">
        <v>4</v>
      </c>
      <c r="U9" s="29">
        <v>4</v>
      </c>
      <c r="V9" s="29">
        <v>7.5</v>
      </c>
      <c r="W9" s="62">
        <f t="shared" si="0"/>
        <v>45</v>
      </c>
      <c r="Y9" s="3" t="s">
        <v>72</v>
      </c>
      <c r="Z9" s="29">
        <f>C35</f>
        <v>2.9333333333333331</v>
      </c>
      <c r="AA9" s="29">
        <f>N34</f>
        <v>140</v>
      </c>
    </row>
    <row r="10" spans="2:28" x14ac:dyDescent="0.25">
      <c r="B10" s="24">
        <v>7</v>
      </c>
      <c r="C10" s="12">
        <v>2</v>
      </c>
      <c r="D10" s="12">
        <v>2</v>
      </c>
      <c r="E10" s="12">
        <v>3</v>
      </c>
      <c r="F10" s="12">
        <v>1</v>
      </c>
      <c r="G10" s="12">
        <v>2</v>
      </c>
      <c r="H10" s="12">
        <v>2</v>
      </c>
      <c r="I10" s="12">
        <v>4</v>
      </c>
      <c r="J10" s="12">
        <v>2</v>
      </c>
      <c r="K10" s="12">
        <v>1</v>
      </c>
      <c r="M10" s="32">
        <v>7</v>
      </c>
      <c r="N10" s="29">
        <v>5</v>
      </c>
      <c r="O10" s="29">
        <v>5</v>
      </c>
      <c r="P10" s="29">
        <v>8</v>
      </c>
      <c r="Q10" s="29">
        <v>1.5</v>
      </c>
      <c r="R10" s="29">
        <v>5</v>
      </c>
      <c r="S10" s="29">
        <v>5</v>
      </c>
      <c r="T10" s="29">
        <v>9</v>
      </c>
      <c r="U10" s="29">
        <v>5</v>
      </c>
      <c r="V10" s="29">
        <v>1.5</v>
      </c>
      <c r="W10" s="62">
        <f t="shared" si="0"/>
        <v>45</v>
      </c>
      <c r="Y10" s="3" t="s">
        <v>71</v>
      </c>
      <c r="Z10" s="29">
        <f>D35</f>
        <v>2.9</v>
      </c>
      <c r="AA10" s="29">
        <f>O34</f>
        <v>133</v>
      </c>
    </row>
    <row r="11" spans="2:28" x14ac:dyDescent="0.25">
      <c r="B11" s="24">
        <v>8</v>
      </c>
      <c r="C11" s="12">
        <v>3</v>
      </c>
      <c r="D11" s="12">
        <v>3</v>
      </c>
      <c r="E11" s="12">
        <v>3</v>
      </c>
      <c r="F11" s="12">
        <v>3</v>
      </c>
      <c r="G11" s="12">
        <v>3</v>
      </c>
      <c r="H11" s="12">
        <v>3</v>
      </c>
      <c r="I11" s="12">
        <v>3</v>
      </c>
      <c r="J11" s="12">
        <v>4</v>
      </c>
      <c r="K11" s="12">
        <v>3</v>
      </c>
      <c r="M11" s="32">
        <v>8</v>
      </c>
      <c r="N11" s="29">
        <v>4.5</v>
      </c>
      <c r="O11" s="29">
        <v>4.5</v>
      </c>
      <c r="P11" s="29">
        <v>4.5</v>
      </c>
      <c r="Q11" s="29">
        <v>4.5</v>
      </c>
      <c r="R11" s="29">
        <v>4.5</v>
      </c>
      <c r="S11" s="29">
        <v>4.5</v>
      </c>
      <c r="T11" s="29">
        <v>4.5</v>
      </c>
      <c r="U11" s="29">
        <v>9</v>
      </c>
      <c r="V11" s="29">
        <v>4.5</v>
      </c>
      <c r="W11" s="62">
        <f t="shared" si="0"/>
        <v>45</v>
      </c>
      <c r="Y11" s="3" t="s">
        <v>73</v>
      </c>
      <c r="Z11" s="29">
        <f>E35</f>
        <v>3.2</v>
      </c>
      <c r="AA11" s="29">
        <f>P34</f>
        <v>157.5</v>
      </c>
    </row>
    <row r="12" spans="2:28" x14ac:dyDescent="0.25">
      <c r="B12" s="24">
        <v>9</v>
      </c>
      <c r="C12" s="12">
        <v>2</v>
      </c>
      <c r="D12" s="12">
        <v>2</v>
      </c>
      <c r="E12" s="12">
        <v>2</v>
      </c>
      <c r="F12" s="12">
        <v>2</v>
      </c>
      <c r="G12" s="12">
        <v>2</v>
      </c>
      <c r="H12" s="12">
        <v>2</v>
      </c>
      <c r="I12" s="12">
        <v>2</v>
      </c>
      <c r="J12" s="12">
        <v>2</v>
      </c>
      <c r="K12" s="12">
        <v>2</v>
      </c>
      <c r="M12" s="32">
        <v>9</v>
      </c>
      <c r="N12" s="29">
        <v>5</v>
      </c>
      <c r="O12" s="29">
        <v>5</v>
      </c>
      <c r="P12" s="29">
        <v>5</v>
      </c>
      <c r="Q12" s="29">
        <v>5</v>
      </c>
      <c r="R12" s="29">
        <v>5</v>
      </c>
      <c r="S12" s="29">
        <v>5</v>
      </c>
      <c r="T12" s="29">
        <v>5</v>
      </c>
      <c r="U12" s="29">
        <v>5</v>
      </c>
      <c r="V12" s="29">
        <v>5</v>
      </c>
      <c r="W12" s="62">
        <f t="shared" si="0"/>
        <v>45</v>
      </c>
      <c r="Y12" s="3" t="s">
        <v>74</v>
      </c>
      <c r="Z12" s="29">
        <f>F35</f>
        <v>3</v>
      </c>
      <c r="AA12" s="29">
        <f>Q34</f>
        <v>145</v>
      </c>
    </row>
    <row r="13" spans="2:28" x14ac:dyDescent="0.25">
      <c r="B13" s="24">
        <v>10</v>
      </c>
      <c r="C13" s="12">
        <v>2</v>
      </c>
      <c r="D13" s="12">
        <v>2</v>
      </c>
      <c r="E13" s="12">
        <v>4</v>
      </c>
      <c r="F13" s="12">
        <v>2</v>
      </c>
      <c r="G13" s="12">
        <v>4</v>
      </c>
      <c r="H13" s="12">
        <v>3</v>
      </c>
      <c r="I13" s="12">
        <v>2</v>
      </c>
      <c r="J13" s="12">
        <v>1</v>
      </c>
      <c r="K13" s="12">
        <v>1</v>
      </c>
      <c r="M13" s="32">
        <v>10</v>
      </c>
      <c r="N13" s="29">
        <v>4.5</v>
      </c>
      <c r="O13" s="29">
        <v>4.5</v>
      </c>
      <c r="P13" s="29">
        <v>8.5</v>
      </c>
      <c r="Q13" s="29">
        <v>4.5</v>
      </c>
      <c r="R13" s="29">
        <v>8.5</v>
      </c>
      <c r="S13" s="29">
        <v>7</v>
      </c>
      <c r="T13" s="29">
        <v>4.5</v>
      </c>
      <c r="U13" s="29">
        <v>1.5</v>
      </c>
      <c r="V13" s="29">
        <v>1.5</v>
      </c>
      <c r="W13" s="62">
        <f t="shared" si="0"/>
        <v>45</v>
      </c>
      <c r="Y13" s="3" t="s">
        <v>75</v>
      </c>
      <c r="Z13" s="29">
        <f>G35</f>
        <v>2.9666666666666668</v>
      </c>
      <c r="AA13" s="29">
        <f>R34</f>
        <v>148.5</v>
      </c>
    </row>
    <row r="14" spans="2:28" x14ac:dyDescent="0.25">
      <c r="B14" s="24">
        <v>11</v>
      </c>
      <c r="C14" s="12">
        <v>3</v>
      </c>
      <c r="D14" s="12">
        <v>2</v>
      </c>
      <c r="E14" s="12">
        <v>5</v>
      </c>
      <c r="F14" s="12">
        <v>3</v>
      </c>
      <c r="G14" s="12">
        <v>2</v>
      </c>
      <c r="H14" s="12">
        <v>1</v>
      </c>
      <c r="I14" s="12">
        <v>5</v>
      </c>
      <c r="J14" s="12">
        <v>2</v>
      </c>
      <c r="K14" s="12">
        <v>4</v>
      </c>
      <c r="M14" s="32">
        <v>11</v>
      </c>
      <c r="N14" s="29">
        <v>5.5</v>
      </c>
      <c r="O14" s="29">
        <v>3</v>
      </c>
      <c r="P14" s="29">
        <v>8.5</v>
      </c>
      <c r="Q14" s="29">
        <v>5.5</v>
      </c>
      <c r="R14" s="29">
        <v>3</v>
      </c>
      <c r="S14" s="29">
        <v>1</v>
      </c>
      <c r="T14" s="29">
        <v>8.5</v>
      </c>
      <c r="U14" s="29">
        <v>3</v>
      </c>
      <c r="V14" s="29">
        <v>7</v>
      </c>
      <c r="W14" s="62">
        <f t="shared" si="0"/>
        <v>45</v>
      </c>
      <c r="Y14" s="3" t="s">
        <v>76</v>
      </c>
      <c r="Z14" s="29">
        <f>H35</f>
        <v>2.9333333333333331</v>
      </c>
      <c r="AA14" s="29">
        <f>S34</f>
        <v>151.5</v>
      </c>
    </row>
    <row r="15" spans="2:28" x14ac:dyDescent="0.25">
      <c r="B15" s="24">
        <v>12</v>
      </c>
      <c r="C15" s="12">
        <v>3</v>
      </c>
      <c r="D15" s="12">
        <v>3</v>
      </c>
      <c r="E15" s="12">
        <v>3</v>
      </c>
      <c r="F15" s="12">
        <v>3</v>
      </c>
      <c r="G15" s="12">
        <v>3</v>
      </c>
      <c r="H15" s="12">
        <v>3</v>
      </c>
      <c r="I15" s="12">
        <v>3</v>
      </c>
      <c r="J15" s="12">
        <v>3</v>
      </c>
      <c r="K15" s="12">
        <v>3</v>
      </c>
      <c r="M15" s="32">
        <v>12</v>
      </c>
      <c r="N15" s="29">
        <v>5</v>
      </c>
      <c r="O15" s="29">
        <v>5</v>
      </c>
      <c r="P15" s="29">
        <v>5</v>
      </c>
      <c r="Q15" s="29">
        <v>5</v>
      </c>
      <c r="R15" s="29">
        <v>5</v>
      </c>
      <c r="S15" s="29">
        <v>5</v>
      </c>
      <c r="T15" s="29">
        <v>5</v>
      </c>
      <c r="U15" s="29">
        <v>5</v>
      </c>
      <c r="V15" s="29">
        <v>5</v>
      </c>
      <c r="W15" s="62">
        <f t="shared" si="0"/>
        <v>45</v>
      </c>
      <c r="Y15" s="3" t="s">
        <v>77</v>
      </c>
      <c r="Z15" s="29">
        <f>I35</f>
        <v>3.1</v>
      </c>
      <c r="AA15" s="29">
        <f>T34</f>
        <v>152</v>
      </c>
    </row>
    <row r="16" spans="2:28" x14ac:dyDescent="0.25">
      <c r="B16" s="24">
        <v>13</v>
      </c>
      <c r="C16" s="12">
        <v>3</v>
      </c>
      <c r="D16" s="12">
        <v>3</v>
      </c>
      <c r="E16" s="12">
        <v>4</v>
      </c>
      <c r="F16" s="12">
        <v>4</v>
      </c>
      <c r="G16" s="12">
        <v>2</v>
      </c>
      <c r="H16" s="12">
        <v>4</v>
      </c>
      <c r="I16" s="12">
        <v>3</v>
      </c>
      <c r="J16" s="12">
        <v>3</v>
      </c>
      <c r="K16" s="12">
        <v>3</v>
      </c>
      <c r="M16" s="32">
        <v>13</v>
      </c>
      <c r="N16" s="29">
        <v>4</v>
      </c>
      <c r="O16" s="29">
        <v>4</v>
      </c>
      <c r="P16" s="29">
        <v>8</v>
      </c>
      <c r="Q16" s="29">
        <v>8</v>
      </c>
      <c r="R16" s="29">
        <v>1</v>
      </c>
      <c r="S16" s="29">
        <v>8</v>
      </c>
      <c r="T16" s="29">
        <v>4</v>
      </c>
      <c r="U16" s="29">
        <v>4</v>
      </c>
      <c r="V16" s="29">
        <v>4</v>
      </c>
      <c r="W16" s="62">
        <f t="shared" si="0"/>
        <v>45</v>
      </c>
      <c r="Y16" s="3" t="s">
        <v>78</v>
      </c>
      <c r="Z16" s="29">
        <f>J35</f>
        <v>3.1</v>
      </c>
      <c r="AA16" s="29">
        <f>U34</f>
        <v>158</v>
      </c>
    </row>
    <row r="17" spans="2:27" x14ac:dyDescent="0.25">
      <c r="B17" s="24">
        <v>14</v>
      </c>
      <c r="C17" s="12">
        <v>2</v>
      </c>
      <c r="D17" s="12">
        <v>2</v>
      </c>
      <c r="E17" s="12">
        <v>2</v>
      </c>
      <c r="F17" s="12">
        <v>2</v>
      </c>
      <c r="G17" s="12">
        <v>2</v>
      </c>
      <c r="H17" s="12">
        <v>3</v>
      </c>
      <c r="I17" s="12">
        <v>2</v>
      </c>
      <c r="J17" s="12">
        <v>2</v>
      </c>
      <c r="K17" s="12">
        <v>3</v>
      </c>
      <c r="M17" s="32">
        <v>14</v>
      </c>
      <c r="N17" s="29">
        <v>4</v>
      </c>
      <c r="O17" s="29">
        <v>4</v>
      </c>
      <c r="P17" s="29">
        <v>4</v>
      </c>
      <c r="Q17" s="29">
        <v>4</v>
      </c>
      <c r="R17" s="29">
        <v>4</v>
      </c>
      <c r="S17" s="29">
        <v>8.5</v>
      </c>
      <c r="T17" s="29">
        <v>4</v>
      </c>
      <c r="U17" s="29">
        <v>4</v>
      </c>
      <c r="V17" s="29">
        <v>8.5</v>
      </c>
      <c r="W17" s="62">
        <f t="shared" si="0"/>
        <v>45</v>
      </c>
      <c r="Y17" s="3" t="s">
        <v>79</v>
      </c>
      <c r="Z17" s="29">
        <f>K35</f>
        <v>3.2666666666666666</v>
      </c>
      <c r="AA17" s="29">
        <f>V34</f>
        <v>164.5</v>
      </c>
    </row>
    <row r="18" spans="2:27" x14ac:dyDescent="0.25">
      <c r="B18" s="24">
        <v>15</v>
      </c>
      <c r="C18" s="12">
        <v>1</v>
      </c>
      <c r="D18" s="12">
        <v>2</v>
      </c>
      <c r="E18" s="12">
        <v>1</v>
      </c>
      <c r="F18" s="12">
        <v>2</v>
      </c>
      <c r="G18" s="12">
        <v>1</v>
      </c>
      <c r="H18" s="12">
        <v>2</v>
      </c>
      <c r="I18" s="12">
        <v>3</v>
      </c>
      <c r="J18" s="12">
        <v>2</v>
      </c>
      <c r="K18" s="12">
        <v>5</v>
      </c>
      <c r="M18" s="32">
        <v>15</v>
      </c>
      <c r="N18" s="29">
        <v>2</v>
      </c>
      <c r="O18" s="29">
        <v>5.5</v>
      </c>
      <c r="P18" s="29">
        <v>2</v>
      </c>
      <c r="Q18" s="29">
        <v>5.5</v>
      </c>
      <c r="R18" s="29">
        <v>2</v>
      </c>
      <c r="S18" s="29">
        <v>5.5</v>
      </c>
      <c r="T18" s="29">
        <v>8</v>
      </c>
      <c r="U18" s="29">
        <v>5.5</v>
      </c>
      <c r="V18" s="29">
        <v>9</v>
      </c>
      <c r="W18" s="62">
        <f t="shared" si="0"/>
        <v>45</v>
      </c>
      <c r="Y18" s="53" t="s">
        <v>87</v>
      </c>
      <c r="Z18" s="56"/>
      <c r="AA18" s="64" t="s">
        <v>84</v>
      </c>
    </row>
    <row r="19" spans="2:27" x14ac:dyDescent="0.25">
      <c r="B19" s="24">
        <v>16</v>
      </c>
      <c r="C19" s="12">
        <v>3</v>
      </c>
      <c r="D19" s="12">
        <v>3</v>
      </c>
      <c r="E19" s="12">
        <v>3</v>
      </c>
      <c r="F19" s="12">
        <v>3</v>
      </c>
      <c r="G19" s="12">
        <v>3</v>
      </c>
      <c r="H19" s="12">
        <v>3</v>
      </c>
      <c r="I19" s="12">
        <v>3</v>
      </c>
      <c r="J19" s="12">
        <v>3</v>
      </c>
      <c r="K19" s="12">
        <v>3</v>
      </c>
      <c r="M19" s="32">
        <v>16</v>
      </c>
      <c r="N19" s="29">
        <v>5</v>
      </c>
      <c r="O19" s="29">
        <v>5</v>
      </c>
      <c r="P19" s="29">
        <v>5</v>
      </c>
      <c r="Q19" s="29">
        <v>5</v>
      </c>
      <c r="R19" s="29">
        <v>5</v>
      </c>
      <c r="S19" s="29">
        <v>5</v>
      </c>
      <c r="T19" s="29">
        <v>5</v>
      </c>
      <c r="U19" s="29">
        <v>5</v>
      </c>
      <c r="V19" s="29">
        <v>5</v>
      </c>
      <c r="W19" s="62">
        <f t="shared" si="0"/>
        <v>45</v>
      </c>
    </row>
    <row r="20" spans="2:27" x14ac:dyDescent="0.25">
      <c r="B20" s="24">
        <v>17</v>
      </c>
      <c r="C20" s="12">
        <v>4</v>
      </c>
      <c r="D20" s="12">
        <v>4</v>
      </c>
      <c r="E20" s="12">
        <v>4</v>
      </c>
      <c r="F20" s="12">
        <v>5</v>
      </c>
      <c r="G20" s="12">
        <v>5</v>
      </c>
      <c r="H20" s="12">
        <v>5</v>
      </c>
      <c r="I20" s="12">
        <v>4</v>
      </c>
      <c r="J20" s="12">
        <v>4</v>
      </c>
      <c r="K20" s="12">
        <v>4</v>
      </c>
      <c r="M20" s="32">
        <v>17</v>
      </c>
      <c r="N20" s="29">
        <v>3.5</v>
      </c>
      <c r="O20" s="29">
        <v>3.5</v>
      </c>
      <c r="P20" s="29">
        <v>3.5</v>
      </c>
      <c r="Q20" s="29">
        <v>8</v>
      </c>
      <c r="R20" s="29">
        <v>8</v>
      </c>
      <c r="S20" s="29">
        <v>8</v>
      </c>
      <c r="T20" s="29">
        <v>3.5</v>
      </c>
      <c r="U20" s="29">
        <v>3.5</v>
      </c>
      <c r="V20" s="29">
        <v>3.5</v>
      </c>
      <c r="W20" s="62">
        <f t="shared" si="0"/>
        <v>45</v>
      </c>
      <c r="Y20" t="s">
        <v>80</v>
      </c>
      <c r="Z20" s="39">
        <f>(12/((Z4*Z3)*(Z3+1))*SUMSQ(N34:V34)-3*(Z4)*(Z3+1))</f>
        <v>3.3466666666666924</v>
      </c>
    </row>
    <row r="21" spans="2:27" x14ac:dyDescent="0.25">
      <c r="B21" s="24">
        <v>18</v>
      </c>
      <c r="C21" s="12">
        <v>3</v>
      </c>
      <c r="D21" s="12">
        <v>3</v>
      </c>
      <c r="E21" s="12">
        <v>3</v>
      </c>
      <c r="F21" s="12">
        <v>3</v>
      </c>
      <c r="G21" s="12">
        <v>3</v>
      </c>
      <c r="H21" s="12">
        <v>5</v>
      </c>
      <c r="I21" s="12">
        <v>5</v>
      </c>
      <c r="J21" s="12">
        <v>5</v>
      </c>
      <c r="K21" s="12">
        <v>5</v>
      </c>
      <c r="M21" s="32">
        <v>18</v>
      </c>
      <c r="N21" s="29">
        <v>3</v>
      </c>
      <c r="O21" s="29">
        <v>3</v>
      </c>
      <c r="P21" s="29">
        <v>3</v>
      </c>
      <c r="Q21" s="29">
        <v>3</v>
      </c>
      <c r="R21" s="29">
        <v>3</v>
      </c>
      <c r="S21" s="29">
        <v>7.5</v>
      </c>
      <c r="T21" s="29">
        <v>7.5</v>
      </c>
      <c r="U21" s="29">
        <v>7.5</v>
      </c>
      <c r="V21" s="29">
        <v>7.5</v>
      </c>
      <c r="W21" s="62">
        <f t="shared" si="0"/>
        <v>45</v>
      </c>
      <c r="Y21" t="s">
        <v>81</v>
      </c>
      <c r="Z21" s="39">
        <f>_xlfn.CHISQ.INV.RT(0.05,8)</f>
        <v>15.507313055865453</v>
      </c>
    </row>
    <row r="22" spans="2:27" x14ac:dyDescent="0.25">
      <c r="B22" s="24">
        <v>19</v>
      </c>
      <c r="C22" s="12">
        <v>2</v>
      </c>
      <c r="D22" s="12">
        <v>2</v>
      </c>
      <c r="E22" s="12">
        <v>2</v>
      </c>
      <c r="F22" s="12">
        <v>2</v>
      </c>
      <c r="G22" s="12">
        <v>2</v>
      </c>
      <c r="H22" s="12">
        <v>3</v>
      </c>
      <c r="I22" s="12">
        <v>2</v>
      </c>
      <c r="J22" s="12">
        <v>2</v>
      </c>
      <c r="K22" s="12">
        <v>2</v>
      </c>
      <c r="M22" s="32">
        <v>19</v>
      </c>
      <c r="N22" s="29">
        <v>4.5</v>
      </c>
      <c r="O22" s="29">
        <v>4.5</v>
      </c>
      <c r="P22" s="29">
        <v>4.5</v>
      </c>
      <c r="Q22" s="29">
        <v>4.5</v>
      </c>
      <c r="R22" s="29">
        <v>4.5</v>
      </c>
      <c r="S22" s="29">
        <v>9</v>
      </c>
      <c r="T22" s="29">
        <v>4.5</v>
      </c>
      <c r="U22" s="29">
        <v>4.5</v>
      </c>
      <c r="V22" s="29">
        <v>4.5</v>
      </c>
      <c r="W22" s="62">
        <f t="shared" si="0"/>
        <v>45</v>
      </c>
      <c r="Y22" t="s">
        <v>82</v>
      </c>
      <c r="Z22" s="38" t="s">
        <v>83</v>
      </c>
    </row>
    <row r="23" spans="2:27" x14ac:dyDescent="0.25">
      <c r="B23" s="24">
        <v>20</v>
      </c>
      <c r="C23" s="12">
        <v>4</v>
      </c>
      <c r="D23" s="12">
        <v>4</v>
      </c>
      <c r="E23" s="12">
        <v>4</v>
      </c>
      <c r="F23" s="12">
        <v>4</v>
      </c>
      <c r="G23" s="12">
        <v>4</v>
      </c>
      <c r="H23" s="12">
        <v>4</v>
      </c>
      <c r="I23" s="12">
        <v>4</v>
      </c>
      <c r="J23" s="12">
        <v>4</v>
      </c>
      <c r="K23" s="12">
        <v>4</v>
      </c>
      <c r="M23" s="32">
        <v>20</v>
      </c>
      <c r="N23" s="29">
        <v>5</v>
      </c>
      <c r="O23" s="29">
        <v>5</v>
      </c>
      <c r="P23" s="29">
        <v>5</v>
      </c>
      <c r="Q23" s="29">
        <v>5</v>
      </c>
      <c r="R23" s="29">
        <v>5</v>
      </c>
      <c r="S23" s="29">
        <v>5</v>
      </c>
      <c r="T23" s="29">
        <v>5</v>
      </c>
      <c r="U23" s="29">
        <v>5</v>
      </c>
      <c r="V23" s="29">
        <v>5</v>
      </c>
      <c r="W23" s="62">
        <f t="shared" si="0"/>
        <v>45</v>
      </c>
    </row>
    <row r="24" spans="2:27" x14ac:dyDescent="0.25">
      <c r="B24" s="24">
        <v>21</v>
      </c>
      <c r="C24" s="12">
        <v>5</v>
      </c>
      <c r="D24" s="12">
        <v>5</v>
      </c>
      <c r="E24" s="12">
        <v>5</v>
      </c>
      <c r="F24" s="12">
        <v>3</v>
      </c>
      <c r="G24" s="12">
        <v>3</v>
      </c>
      <c r="H24" s="12">
        <v>3</v>
      </c>
      <c r="I24" s="12">
        <v>5</v>
      </c>
      <c r="J24" s="12">
        <v>5</v>
      </c>
      <c r="K24" s="12">
        <v>5</v>
      </c>
      <c r="M24" s="32">
        <v>21</v>
      </c>
      <c r="N24" s="29">
        <v>6.5</v>
      </c>
      <c r="O24" s="29">
        <v>6.5</v>
      </c>
      <c r="P24" s="29">
        <v>6.5</v>
      </c>
      <c r="Q24" s="29">
        <v>2</v>
      </c>
      <c r="R24" s="29">
        <v>2</v>
      </c>
      <c r="S24" s="29">
        <v>2</v>
      </c>
      <c r="T24" s="29">
        <v>6.5</v>
      </c>
      <c r="U24" s="29">
        <v>6.5</v>
      </c>
      <c r="V24" s="29">
        <v>6.5</v>
      </c>
      <c r="W24" s="62">
        <f t="shared" si="0"/>
        <v>45</v>
      </c>
    </row>
    <row r="25" spans="2:27" x14ac:dyDescent="0.25">
      <c r="B25" s="24">
        <v>22</v>
      </c>
      <c r="C25" s="12">
        <v>4</v>
      </c>
      <c r="D25" s="12">
        <v>4</v>
      </c>
      <c r="E25" s="12">
        <v>4</v>
      </c>
      <c r="F25" s="12">
        <v>4</v>
      </c>
      <c r="G25" s="12">
        <v>4</v>
      </c>
      <c r="H25" s="12">
        <v>4</v>
      </c>
      <c r="I25" s="12">
        <v>5</v>
      </c>
      <c r="J25" s="12">
        <v>5</v>
      </c>
      <c r="K25" s="12">
        <v>5</v>
      </c>
      <c r="M25" s="32">
        <v>22</v>
      </c>
      <c r="N25" s="29">
        <v>3.5</v>
      </c>
      <c r="O25" s="29">
        <v>3.5</v>
      </c>
      <c r="P25" s="29">
        <v>3.5</v>
      </c>
      <c r="Q25" s="29">
        <v>3.5</v>
      </c>
      <c r="R25" s="29">
        <v>3.5</v>
      </c>
      <c r="S25" s="29">
        <v>3.5</v>
      </c>
      <c r="T25" s="29">
        <v>8</v>
      </c>
      <c r="U25" s="29">
        <v>8</v>
      </c>
      <c r="V25" s="29">
        <v>8</v>
      </c>
      <c r="W25" s="62">
        <f t="shared" si="0"/>
        <v>45</v>
      </c>
    </row>
    <row r="26" spans="2:27" x14ac:dyDescent="0.25">
      <c r="B26" s="24">
        <v>23</v>
      </c>
      <c r="C26" s="12">
        <v>3</v>
      </c>
      <c r="D26" s="12">
        <v>3</v>
      </c>
      <c r="E26" s="12">
        <v>3</v>
      </c>
      <c r="F26" s="12">
        <v>3</v>
      </c>
      <c r="G26" s="12">
        <v>3</v>
      </c>
      <c r="H26" s="12">
        <v>3</v>
      </c>
      <c r="I26" s="12">
        <v>2</v>
      </c>
      <c r="J26" s="12">
        <v>2</v>
      </c>
      <c r="K26" s="12">
        <v>2</v>
      </c>
      <c r="M26" s="32">
        <v>23</v>
      </c>
      <c r="N26" s="29">
        <v>6.5</v>
      </c>
      <c r="O26" s="29">
        <v>6.5</v>
      </c>
      <c r="P26" s="29">
        <v>6.5</v>
      </c>
      <c r="Q26" s="29">
        <v>6.5</v>
      </c>
      <c r="R26" s="29">
        <v>6.5</v>
      </c>
      <c r="S26" s="29">
        <v>6.5</v>
      </c>
      <c r="T26" s="29">
        <v>2</v>
      </c>
      <c r="U26" s="29">
        <v>2</v>
      </c>
      <c r="V26" s="29">
        <v>2</v>
      </c>
      <c r="W26" s="62">
        <f t="shared" si="0"/>
        <v>45</v>
      </c>
    </row>
    <row r="27" spans="2:27" x14ac:dyDescent="0.25">
      <c r="B27" s="24">
        <v>24</v>
      </c>
      <c r="C27" s="12">
        <v>4</v>
      </c>
      <c r="D27" s="12">
        <v>4</v>
      </c>
      <c r="E27" s="12">
        <v>4</v>
      </c>
      <c r="F27" s="12">
        <v>4</v>
      </c>
      <c r="G27" s="12">
        <v>4</v>
      </c>
      <c r="H27" s="12">
        <v>2</v>
      </c>
      <c r="I27" s="12">
        <v>2</v>
      </c>
      <c r="J27" s="12">
        <v>5</v>
      </c>
      <c r="K27" s="12">
        <v>5</v>
      </c>
      <c r="M27" s="32">
        <v>24</v>
      </c>
      <c r="N27" s="29">
        <v>5</v>
      </c>
      <c r="O27" s="29">
        <v>5</v>
      </c>
      <c r="P27" s="29">
        <v>5</v>
      </c>
      <c r="Q27" s="29">
        <v>5</v>
      </c>
      <c r="R27" s="29">
        <v>5</v>
      </c>
      <c r="S27" s="29">
        <v>1.5</v>
      </c>
      <c r="T27" s="29">
        <v>1.5</v>
      </c>
      <c r="U27" s="29">
        <v>8.5</v>
      </c>
      <c r="V27" s="29">
        <v>8.5</v>
      </c>
      <c r="W27" s="62">
        <f t="shared" si="0"/>
        <v>45</v>
      </c>
    </row>
    <row r="28" spans="2:27" x14ac:dyDescent="0.25">
      <c r="B28" s="24">
        <v>25</v>
      </c>
      <c r="C28" s="12">
        <v>1</v>
      </c>
      <c r="D28" s="12">
        <v>2</v>
      </c>
      <c r="E28" s="12">
        <v>3</v>
      </c>
      <c r="F28" s="12">
        <v>1</v>
      </c>
      <c r="G28" s="12">
        <v>2</v>
      </c>
      <c r="H28" s="12">
        <v>3</v>
      </c>
      <c r="I28" s="12">
        <v>1</v>
      </c>
      <c r="J28" s="12">
        <v>2</v>
      </c>
      <c r="K28" s="12">
        <v>3</v>
      </c>
      <c r="M28" s="32">
        <v>25</v>
      </c>
      <c r="N28" s="29">
        <v>2</v>
      </c>
      <c r="O28" s="29">
        <v>5</v>
      </c>
      <c r="P28" s="29">
        <v>8</v>
      </c>
      <c r="Q28" s="29">
        <v>2</v>
      </c>
      <c r="R28" s="29">
        <v>5</v>
      </c>
      <c r="S28" s="29">
        <v>8</v>
      </c>
      <c r="T28" s="29">
        <v>2</v>
      </c>
      <c r="U28" s="29">
        <v>5</v>
      </c>
      <c r="V28" s="29">
        <v>8</v>
      </c>
      <c r="W28" s="62">
        <f t="shared" si="0"/>
        <v>45</v>
      </c>
    </row>
    <row r="29" spans="2:27" x14ac:dyDescent="0.25">
      <c r="B29" s="24">
        <v>26</v>
      </c>
      <c r="C29" s="12">
        <v>2</v>
      </c>
      <c r="D29" s="12">
        <v>2</v>
      </c>
      <c r="E29" s="12">
        <v>2</v>
      </c>
      <c r="F29" s="12">
        <v>2</v>
      </c>
      <c r="G29" s="12">
        <v>3</v>
      </c>
      <c r="H29" s="12">
        <v>3</v>
      </c>
      <c r="I29" s="12">
        <v>3</v>
      </c>
      <c r="J29" s="12">
        <v>4</v>
      </c>
      <c r="K29" s="12">
        <v>4</v>
      </c>
      <c r="M29" s="32">
        <v>26</v>
      </c>
      <c r="N29" s="29">
        <v>2.5</v>
      </c>
      <c r="O29" s="29">
        <v>2.5</v>
      </c>
      <c r="P29" s="29">
        <v>2.5</v>
      </c>
      <c r="Q29" s="29">
        <v>2.5</v>
      </c>
      <c r="R29" s="29">
        <v>6</v>
      </c>
      <c r="S29" s="29">
        <v>6</v>
      </c>
      <c r="T29" s="29">
        <v>6</v>
      </c>
      <c r="U29" s="29">
        <v>8.5</v>
      </c>
      <c r="V29" s="29">
        <v>8.5</v>
      </c>
      <c r="W29" s="62">
        <f t="shared" si="0"/>
        <v>45</v>
      </c>
    </row>
    <row r="30" spans="2:27" x14ac:dyDescent="0.25">
      <c r="B30" s="24">
        <v>27</v>
      </c>
      <c r="C30" s="12">
        <v>1</v>
      </c>
      <c r="D30" s="12">
        <v>2</v>
      </c>
      <c r="E30" s="12">
        <v>2</v>
      </c>
      <c r="F30" s="12">
        <v>3</v>
      </c>
      <c r="G30" s="12">
        <v>3</v>
      </c>
      <c r="H30" s="12">
        <v>3</v>
      </c>
      <c r="I30" s="12">
        <v>4</v>
      </c>
      <c r="J30" s="12">
        <v>4</v>
      </c>
      <c r="K30" s="12">
        <v>4</v>
      </c>
      <c r="M30" s="32">
        <v>27</v>
      </c>
      <c r="N30" s="29">
        <v>1</v>
      </c>
      <c r="O30" s="29">
        <v>2.5</v>
      </c>
      <c r="P30" s="29">
        <v>2.5</v>
      </c>
      <c r="Q30" s="29">
        <v>5</v>
      </c>
      <c r="R30" s="29">
        <v>5</v>
      </c>
      <c r="S30" s="29">
        <v>5</v>
      </c>
      <c r="T30" s="29">
        <v>8</v>
      </c>
      <c r="U30" s="29">
        <v>8</v>
      </c>
      <c r="V30" s="29">
        <v>8</v>
      </c>
      <c r="W30" s="62">
        <f t="shared" si="0"/>
        <v>45</v>
      </c>
    </row>
    <row r="31" spans="2:27" x14ac:dyDescent="0.25">
      <c r="B31" s="24">
        <v>28</v>
      </c>
      <c r="C31" s="12">
        <v>1</v>
      </c>
      <c r="D31" s="12">
        <v>1</v>
      </c>
      <c r="E31" s="12">
        <v>1</v>
      </c>
      <c r="F31" s="12">
        <v>1</v>
      </c>
      <c r="G31" s="12">
        <v>1</v>
      </c>
      <c r="H31" s="12">
        <v>1</v>
      </c>
      <c r="I31" s="12">
        <v>1</v>
      </c>
      <c r="J31" s="12">
        <v>1</v>
      </c>
      <c r="K31" s="12">
        <v>1</v>
      </c>
      <c r="M31" s="32">
        <v>28</v>
      </c>
      <c r="N31" s="29">
        <v>5</v>
      </c>
      <c r="O31" s="29">
        <v>5</v>
      </c>
      <c r="P31" s="29">
        <v>5</v>
      </c>
      <c r="Q31" s="29">
        <v>5</v>
      </c>
      <c r="R31" s="29">
        <v>5</v>
      </c>
      <c r="S31" s="29">
        <v>5</v>
      </c>
      <c r="T31" s="29">
        <v>5</v>
      </c>
      <c r="U31" s="29">
        <v>5</v>
      </c>
      <c r="V31" s="29">
        <v>5</v>
      </c>
      <c r="W31" s="62">
        <f t="shared" si="0"/>
        <v>45</v>
      </c>
    </row>
    <row r="32" spans="2:27" x14ac:dyDescent="0.25">
      <c r="B32" s="24">
        <v>29</v>
      </c>
      <c r="C32" s="12">
        <v>3</v>
      </c>
      <c r="D32" s="12">
        <v>3</v>
      </c>
      <c r="E32" s="12">
        <v>3</v>
      </c>
      <c r="F32" s="12">
        <v>3</v>
      </c>
      <c r="G32" s="12">
        <v>4</v>
      </c>
      <c r="H32" s="12">
        <v>4</v>
      </c>
      <c r="I32" s="12">
        <v>4</v>
      </c>
      <c r="J32" s="12">
        <v>4</v>
      </c>
      <c r="K32" s="12">
        <v>4</v>
      </c>
      <c r="M32" s="32">
        <v>29</v>
      </c>
      <c r="N32" s="29">
        <v>2.5</v>
      </c>
      <c r="O32" s="29">
        <v>2.5</v>
      </c>
      <c r="P32" s="29">
        <v>2.5</v>
      </c>
      <c r="Q32" s="29">
        <v>2.5</v>
      </c>
      <c r="R32" s="29">
        <v>7</v>
      </c>
      <c r="S32" s="29">
        <v>7</v>
      </c>
      <c r="T32" s="29">
        <v>7</v>
      </c>
      <c r="U32" s="29">
        <v>7</v>
      </c>
      <c r="V32" s="29">
        <v>7</v>
      </c>
      <c r="W32" s="62">
        <f t="shared" si="0"/>
        <v>45</v>
      </c>
    </row>
    <row r="33" spans="2:23" x14ac:dyDescent="0.25">
      <c r="B33" s="24">
        <v>30</v>
      </c>
      <c r="C33" s="12">
        <v>5</v>
      </c>
      <c r="D33" s="12">
        <v>5</v>
      </c>
      <c r="E33" s="12">
        <v>5</v>
      </c>
      <c r="F33" s="12">
        <v>5</v>
      </c>
      <c r="G33" s="12">
        <v>2</v>
      </c>
      <c r="H33" s="12">
        <v>2</v>
      </c>
      <c r="I33" s="12">
        <v>2</v>
      </c>
      <c r="J33" s="12">
        <v>2</v>
      </c>
      <c r="K33" s="12">
        <v>2</v>
      </c>
      <c r="M33" s="32">
        <v>30</v>
      </c>
      <c r="N33" s="29">
        <v>7.5</v>
      </c>
      <c r="O33" s="29">
        <v>7.5</v>
      </c>
      <c r="P33" s="29">
        <v>7.5</v>
      </c>
      <c r="Q33" s="29">
        <v>7.5</v>
      </c>
      <c r="R33" s="29">
        <v>3</v>
      </c>
      <c r="S33" s="29">
        <v>3</v>
      </c>
      <c r="T33" s="29">
        <v>3</v>
      </c>
      <c r="U33" s="29">
        <v>3</v>
      </c>
      <c r="V33" s="29">
        <v>3</v>
      </c>
      <c r="W33" s="62">
        <f>SUM(N33:V33)</f>
        <v>45</v>
      </c>
    </row>
    <row r="34" spans="2:23" x14ac:dyDescent="0.25">
      <c r="B34" s="53" t="s">
        <v>18</v>
      </c>
      <c r="C34" s="61">
        <f>SUM(C4:C33)</f>
        <v>88</v>
      </c>
      <c r="D34" s="61">
        <f t="shared" ref="D34:K34" si="1">SUM(D4:D33)</f>
        <v>87</v>
      </c>
      <c r="E34" s="61">
        <f t="shared" si="1"/>
        <v>96</v>
      </c>
      <c r="F34" s="61">
        <f t="shared" si="1"/>
        <v>90</v>
      </c>
      <c r="G34" s="61">
        <f t="shared" si="1"/>
        <v>89</v>
      </c>
      <c r="H34" s="61">
        <f t="shared" si="1"/>
        <v>88</v>
      </c>
      <c r="I34" s="61">
        <f t="shared" si="1"/>
        <v>93</v>
      </c>
      <c r="J34" s="61">
        <f t="shared" si="1"/>
        <v>93</v>
      </c>
      <c r="K34" s="61">
        <f t="shared" si="1"/>
        <v>98</v>
      </c>
      <c r="M34" s="60" t="s">
        <v>18</v>
      </c>
      <c r="N34" s="62">
        <f>SUM(N4:N33)</f>
        <v>140</v>
      </c>
      <c r="O34" s="62">
        <f t="shared" ref="O34:W34" si="2">SUM(O4:O33)</f>
        <v>133</v>
      </c>
      <c r="P34" s="62">
        <f t="shared" si="2"/>
        <v>157.5</v>
      </c>
      <c r="Q34" s="62">
        <f t="shared" si="2"/>
        <v>145</v>
      </c>
      <c r="R34" s="62">
        <f t="shared" si="2"/>
        <v>148.5</v>
      </c>
      <c r="S34" s="62">
        <f t="shared" si="2"/>
        <v>151.5</v>
      </c>
      <c r="T34" s="62">
        <f t="shared" si="2"/>
        <v>152</v>
      </c>
      <c r="U34" s="62">
        <f t="shared" si="2"/>
        <v>158</v>
      </c>
      <c r="V34" s="62">
        <f t="shared" si="2"/>
        <v>164.5</v>
      </c>
      <c r="W34" s="62">
        <f t="shared" si="2"/>
        <v>1350</v>
      </c>
    </row>
    <row r="35" spans="2:23" x14ac:dyDescent="0.25">
      <c r="B35" s="53" t="s">
        <v>35</v>
      </c>
      <c r="C35" s="62">
        <f>AVERAGE(C4:C33)</f>
        <v>2.9333333333333331</v>
      </c>
      <c r="D35" s="62">
        <f t="shared" ref="D35:K35" si="3">AVERAGE(D4:D33)</f>
        <v>2.9</v>
      </c>
      <c r="E35" s="62">
        <f t="shared" si="3"/>
        <v>3.2</v>
      </c>
      <c r="F35" s="62">
        <f t="shared" si="3"/>
        <v>3</v>
      </c>
      <c r="G35" s="62">
        <f t="shared" si="3"/>
        <v>2.9666666666666668</v>
      </c>
      <c r="H35" s="62">
        <f t="shared" si="3"/>
        <v>2.9333333333333331</v>
      </c>
      <c r="I35" s="62">
        <f t="shared" si="3"/>
        <v>3.1</v>
      </c>
      <c r="J35" s="62">
        <f t="shared" si="3"/>
        <v>3.1</v>
      </c>
      <c r="K35" s="62">
        <f t="shared" si="3"/>
        <v>3.2666666666666666</v>
      </c>
      <c r="M35" s="60" t="s">
        <v>35</v>
      </c>
      <c r="N35" s="62">
        <f>AVERAGE(N4:N33)</f>
        <v>4.666666666666667</v>
      </c>
      <c r="O35" s="62">
        <f t="shared" ref="O35:V35" si="4">AVERAGE(O4:O33)</f>
        <v>4.4333333333333336</v>
      </c>
      <c r="P35" s="62">
        <f t="shared" si="4"/>
        <v>5.25</v>
      </c>
      <c r="Q35" s="62">
        <f t="shared" si="4"/>
        <v>4.833333333333333</v>
      </c>
      <c r="R35" s="62">
        <f t="shared" si="4"/>
        <v>4.95</v>
      </c>
      <c r="S35" s="62">
        <f t="shared" si="4"/>
        <v>5.05</v>
      </c>
      <c r="T35" s="62">
        <f t="shared" si="4"/>
        <v>5.0666666666666664</v>
      </c>
      <c r="U35" s="62">
        <f t="shared" si="4"/>
        <v>5.2666666666666666</v>
      </c>
      <c r="V35" s="62">
        <f t="shared" si="4"/>
        <v>5.4833333333333334</v>
      </c>
      <c r="W35" s="33"/>
    </row>
    <row r="37" spans="2:23" x14ac:dyDescent="0.25">
      <c r="C37">
        <v>2</v>
      </c>
      <c r="D37">
        <v>2</v>
      </c>
      <c r="E37">
        <v>4</v>
      </c>
      <c r="F37">
        <v>2</v>
      </c>
      <c r="G37">
        <v>4</v>
      </c>
      <c r="H37">
        <v>4</v>
      </c>
      <c r="I37">
        <v>4</v>
      </c>
      <c r="J37">
        <v>4</v>
      </c>
      <c r="K37">
        <v>4</v>
      </c>
    </row>
  </sheetData>
  <mergeCells count="3">
    <mergeCell ref="C2:K2"/>
    <mergeCell ref="N2:V2"/>
    <mergeCell ref="W2:W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3EF36-62A0-4F0F-BB38-F6A7F6AEC1C3}">
  <dimension ref="B2:AA37"/>
  <sheetViews>
    <sheetView zoomScale="60" zoomScaleNormal="60" workbookViewId="0">
      <selection activeCell="J37" sqref="J37"/>
    </sheetView>
  </sheetViews>
  <sheetFormatPr defaultRowHeight="15" x14ac:dyDescent="0.25"/>
  <cols>
    <col min="25" max="25" width="40.140625" customWidth="1"/>
    <col min="26" max="26" width="18.85546875" customWidth="1"/>
    <col min="27" max="27" width="18.42578125" customWidth="1"/>
  </cols>
  <sheetData>
    <row r="2" spans="2:27" x14ac:dyDescent="0.25">
      <c r="B2" s="41" t="s">
        <v>53</v>
      </c>
      <c r="C2" s="72" t="s">
        <v>32</v>
      </c>
      <c r="D2" s="79"/>
      <c r="E2" s="79"/>
      <c r="F2" s="79"/>
      <c r="G2" s="79"/>
      <c r="H2" s="79"/>
      <c r="I2" s="79"/>
      <c r="J2" s="79"/>
      <c r="K2" s="73"/>
      <c r="M2" s="41" t="s">
        <v>53</v>
      </c>
      <c r="N2" s="78" t="s">
        <v>32</v>
      </c>
      <c r="O2" s="78"/>
      <c r="P2" s="78"/>
      <c r="Q2" s="78"/>
      <c r="R2" s="78"/>
      <c r="S2" s="78"/>
      <c r="T2" s="78"/>
      <c r="U2" s="78"/>
      <c r="V2" s="78"/>
      <c r="W2" s="69" t="s">
        <v>18</v>
      </c>
    </row>
    <row r="3" spans="2:27" x14ac:dyDescent="0.25">
      <c r="B3" s="42"/>
      <c r="C3" s="53" t="s">
        <v>54</v>
      </c>
      <c r="D3" s="53" t="s">
        <v>55</v>
      </c>
      <c r="E3" s="53" t="s">
        <v>56</v>
      </c>
      <c r="F3" s="53" t="s">
        <v>57</v>
      </c>
      <c r="G3" s="53" t="s">
        <v>58</v>
      </c>
      <c r="H3" s="53" t="s">
        <v>59</v>
      </c>
      <c r="I3" s="53" t="s">
        <v>60</v>
      </c>
      <c r="J3" s="53" t="s">
        <v>61</v>
      </c>
      <c r="K3" s="53" t="s">
        <v>62</v>
      </c>
      <c r="M3" s="42"/>
      <c r="N3" s="53" t="s">
        <v>54</v>
      </c>
      <c r="O3" s="53" t="s">
        <v>55</v>
      </c>
      <c r="P3" s="53" t="s">
        <v>56</v>
      </c>
      <c r="Q3" s="53" t="s">
        <v>57</v>
      </c>
      <c r="R3" s="53" t="s">
        <v>58</v>
      </c>
      <c r="S3" s="53" t="s">
        <v>59</v>
      </c>
      <c r="T3" s="53" t="s">
        <v>60</v>
      </c>
      <c r="U3" s="53" t="s">
        <v>61</v>
      </c>
      <c r="V3" s="53" t="s">
        <v>62</v>
      </c>
      <c r="W3" s="70"/>
      <c r="Y3" t="s">
        <v>19</v>
      </c>
      <c r="Z3">
        <v>9</v>
      </c>
    </row>
    <row r="4" spans="2:27" x14ac:dyDescent="0.25">
      <c r="B4" s="24">
        <v>1</v>
      </c>
      <c r="C4" s="24">
        <v>3</v>
      </c>
      <c r="D4" s="24">
        <v>3</v>
      </c>
      <c r="E4" s="24">
        <v>4</v>
      </c>
      <c r="F4" s="24">
        <v>3</v>
      </c>
      <c r="G4" s="24">
        <v>4</v>
      </c>
      <c r="H4" s="24">
        <v>4</v>
      </c>
      <c r="I4" s="24">
        <v>3</v>
      </c>
      <c r="J4" s="24">
        <v>4</v>
      </c>
      <c r="K4" s="24">
        <v>4</v>
      </c>
      <c r="M4" s="32">
        <v>1</v>
      </c>
      <c r="N4" s="29">
        <v>2.5</v>
      </c>
      <c r="O4" s="29">
        <v>2.5</v>
      </c>
      <c r="P4" s="29">
        <v>7</v>
      </c>
      <c r="Q4" s="29">
        <v>2.5</v>
      </c>
      <c r="R4" s="29">
        <v>7</v>
      </c>
      <c r="S4" s="29">
        <v>7</v>
      </c>
      <c r="T4" s="29">
        <v>2.5</v>
      </c>
      <c r="U4" s="29">
        <v>7</v>
      </c>
      <c r="V4" s="29">
        <v>7</v>
      </c>
      <c r="W4" s="62">
        <f>SUM(N4:V4)</f>
        <v>45</v>
      </c>
      <c r="Y4" t="s">
        <v>20</v>
      </c>
      <c r="Z4">
        <v>30</v>
      </c>
    </row>
    <row r="5" spans="2:27" x14ac:dyDescent="0.25">
      <c r="B5" s="24">
        <v>2</v>
      </c>
      <c r="C5" s="24">
        <v>3</v>
      </c>
      <c r="D5" s="24">
        <v>4</v>
      </c>
      <c r="E5" s="24">
        <v>2</v>
      </c>
      <c r="F5" s="24">
        <v>3</v>
      </c>
      <c r="G5" s="24">
        <v>4</v>
      </c>
      <c r="H5" s="24">
        <v>3</v>
      </c>
      <c r="I5" s="24">
        <v>5</v>
      </c>
      <c r="J5" s="24">
        <v>5</v>
      </c>
      <c r="K5" s="24">
        <v>5</v>
      </c>
      <c r="M5" s="32">
        <v>2</v>
      </c>
      <c r="N5" s="29">
        <v>3</v>
      </c>
      <c r="O5" s="29">
        <v>5.5</v>
      </c>
      <c r="P5" s="29">
        <v>1</v>
      </c>
      <c r="Q5" s="29">
        <v>3</v>
      </c>
      <c r="R5" s="29">
        <v>5.5</v>
      </c>
      <c r="S5" s="29">
        <v>3</v>
      </c>
      <c r="T5" s="29">
        <v>8</v>
      </c>
      <c r="U5" s="29">
        <v>8</v>
      </c>
      <c r="V5" s="29">
        <v>8</v>
      </c>
      <c r="W5" s="62">
        <f t="shared" ref="W5:W33" si="0">SUM(N5:V5)</f>
        <v>45</v>
      </c>
    </row>
    <row r="6" spans="2:27" x14ac:dyDescent="0.25">
      <c r="B6" s="24">
        <v>3</v>
      </c>
      <c r="C6" s="24">
        <v>2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2</v>
      </c>
      <c r="K6" s="24">
        <v>2</v>
      </c>
      <c r="M6" s="32">
        <v>3</v>
      </c>
      <c r="N6" s="29">
        <v>2</v>
      </c>
      <c r="O6" s="29">
        <v>6.5</v>
      </c>
      <c r="P6" s="29">
        <v>6.5</v>
      </c>
      <c r="Q6" s="29">
        <v>6.5</v>
      </c>
      <c r="R6" s="29">
        <v>6.5</v>
      </c>
      <c r="S6" s="29">
        <v>6.5</v>
      </c>
      <c r="T6" s="29">
        <v>6.5</v>
      </c>
      <c r="U6" s="29">
        <v>2</v>
      </c>
      <c r="V6" s="29">
        <v>2</v>
      </c>
      <c r="W6" s="62">
        <f t="shared" si="0"/>
        <v>45</v>
      </c>
    </row>
    <row r="7" spans="2:27" x14ac:dyDescent="0.25">
      <c r="B7" s="24">
        <v>4</v>
      </c>
      <c r="C7" s="24">
        <v>5</v>
      </c>
      <c r="D7" s="24">
        <v>4</v>
      </c>
      <c r="E7" s="24">
        <v>4</v>
      </c>
      <c r="F7" s="24">
        <v>4</v>
      </c>
      <c r="G7" s="24">
        <v>5</v>
      </c>
      <c r="H7" s="24">
        <v>5</v>
      </c>
      <c r="I7" s="24">
        <v>5</v>
      </c>
      <c r="J7" s="24">
        <v>5</v>
      </c>
      <c r="K7" s="24">
        <v>4</v>
      </c>
      <c r="M7" s="32">
        <v>4</v>
      </c>
      <c r="N7" s="29">
        <v>7</v>
      </c>
      <c r="O7" s="29">
        <v>2.5</v>
      </c>
      <c r="P7" s="29">
        <v>2.5</v>
      </c>
      <c r="Q7" s="29">
        <v>2.5</v>
      </c>
      <c r="R7" s="29">
        <v>7</v>
      </c>
      <c r="S7" s="29">
        <v>7</v>
      </c>
      <c r="T7" s="29">
        <v>7</v>
      </c>
      <c r="U7" s="29">
        <v>7</v>
      </c>
      <c r="V7" s="29">
        <v>2.5</v>
      </c>
      <c r="W7" s="62">
        <f t="shared" si="0"/>
        <v>45</v>
      </c>
    </row>
    <row r="8" spans="2:27" x14ac:dyDescent="0.25">
      <c r="B8" s="24">
        <v>5</v>
      </c>
      <c r="C8" s="24">
        <v>3</v>
      </c>
      <c r="D8" s="24">
        <v>4</v>
      </c>
      <c r="E8" s="24">
        <v>5</v>
      </c>
      <c r="F8" s="24">
        <v>4</v>
      </c>
      <c r="G8" s="24">
        <v>4</v>
      </c>
      <c r="H8" s="24">
        <v>4</v>
      </c>
      <c r="I8" s="24">
        <v>5</v>
      </c>
      <c r="J8" s="24">
        <v>4</v>
      </c>
      <c r="K8" s="24">
        <v>5</v>
      </c>
      <c r="M8" s="32">
        <v>5</v>
      </c>
      <c r="N8" s="29">
        <v>1</v>
      </c>
      <c r="O8" s="29">
        <v>4</v>
      </c>
      <c r="P8" s="29">
        <v>8</v>
      </c>
      <c r="Q8" s="29">
        <v>4</v>
      </c>
      <c r="R8" s="29">
        <v>4</v>
      </c>
      <c r="S8" s="29">
        <v>4</v>
      </c>
      <c r="T8" s="29">
        <v>8</v>
      </c>
      <c r="U8" s="29">
        <v>4</v>
      </c>
      <c r="V8" s="29">
        <v>8</v>
      </c>
      <c r="W8" s="62">
        <f t="shared" si="0"/>
        <v>45</v>
      </c>
      <c r="Y8" s="40" t="s">
        <v>32</v>
      </c>
      <c r="Z8" s="50" t="s">
        <v>35</v>
      </c>
      <c r="AA8" s="53" t="s">
        <v>86</v>
      </c>
    </row>
    <row r="9" spans="2:27" x14ac:dyDescent="0.25">
      <c r="B9" s="24">
        <v>6</v>
      </c>
      <c r="C9" s="24">
        <v>4</v>
      </c>
      <c r="D9" s="24">
        <v>3</v>
      </c>
      <c r="E9" s="24">
        <v>4</v>
      </c>
      <c r="F9" s="24">
        <v>4</v>
      </c>
      <c r="G9" s="24">
        <v>5</v>
      </c>
      <c r="H9" s="24">
        <v>4</v>
      </c>
      <c r="I9" s="24">
        <v>3</v>
      </c>
      <c r="J9" s="24">
        <v>3</v>
      </c>
      <c r="K9" s="24">
        <v>4</v>
      </c>
      <c r="M9" s="32">
        <v>6</v>
      </c>
      <c r="N9" s="29">
        <v>6</v>
      </c>
      <c r="O9" s="29">
        <v>2</v>
      </c>
      <c r="P9" s="29">
        <v>6</v>
      </c>
      <c r="Q9" s="29">
        <v>6</v>
      </c>
      <c r="R9" s="29">
        <v>9</v>
      </c>
      <c r="S9" s="29">
        <v>6</v>
      </c>
      <c r="T9" s="29">
        <v>2</v>
      </c>
      <c r="U9" s="29">
        <v>2</v>
      </c>
      <c r="V9" s="29">
        <v>6</v>
      </c>
      <c r="W9" s="62">
        <f t="shared" si="0"/>
        <v>45</v>
      </c>
      <c r="Y9" s="3" t="s">
        <v>72</v>
      </c>
      <c r="Z9" s="29">
        <f>C35</f>
        <v>3.3</v>
      </c>
      <c r="AA9" s="29">
        <f>N34</f>
        <v>141.5</v>
      </c>
    </row>
    <row r="10" spans="2:27" x14ac:dyDescent="0.25">
      <c r="B10" s="24">
        <v>7</v>
      </c>
      <c r="C10" s="24">
        <v>3</v>
      </c>
      <c r="D10" s="24">
        <v>2</v>
      </c>
      <c r="E10" s="24">
        <v>4</v>
      </c>
      <c r="F10" s="24">
        <v>3</v>
      </c>
      <c r="G10" s="24">
        <v>4</v>
      </c>
      <c r="H10" s="24">
        <v>3</v>
      </c>
      <c r="I10" s="24">
        <v>3</v>
      </c>
      <c r="J10" s="24">
        <v>4</v>
      </c>
      <c r="K10" s="24">
        <v>3</v>
      </c>
      <c r="M10" s="32">
        <v>7</v>
      </c>
      <c r="N10" s="29">
        <v>4</v>
      </c>
      <c r="O10" s="29">
        <v>1</v>
      </c>
      <c r="P10" s="29">
        <v>8</v>
      </c>
      <c r="Q10" s="29">
        <v>4</v>
      </c>
      <c r="R10" s="29">
        <v>8</v>
      </c>
      <c r="S10" s="29">
        <v>4</v>
      </c>
      <c r="T10" s="29">
        <v>4</v>
      </c>
      <c r="U10" s="29">
        <v>8</v>
      </c>
      <c r="V10" s="29">
        <v>4</v>
      </c>
      <c r="W10" s="62">
        <f t="shared" si="0"/>
        <v>45</v>
      </c>
      <c r="Y10" s="3" t="s">
        <v>71</v>
      </c>
      <c r="Z10" s="29">
        <f>D35</f>
        <v>3.2666666666666666</v>
      </c>
      <c r="AA10" s="29">
        <f>O34</f>
        <v>132.5</v>
      </c>
    </row>
    <row r="11" spans="2:27" x14ac:dyDescent="0.25">
      <c r="B11" s="24">
        <v>8</v>
      </c>
      <c r="C11" s="24">
        <v>4</v>
      </c>
      <c r="D11" s="24">
        <v>4</v>
      </c>
      <c r="E11" s="24">
        <v>2</v>
      </c>
      <c r="F11" s="24">
        <v>2</v>
      </c>
      <c r="G11" s="24">
        <v>3</v>
      </c>
      <c r="H11" s="24">
        <v>2</v>
      </c>
      <c r="I11" s="24">
        <v>3</v>
      </c>
      <c r="J11" s="24">
        <v>4</v>
      </c>
      <c r="K11" s="24">
        <v>3</v>
      </c>
      <c r="M11" s="32">
        <v>8</v>
      </c>
      <c r="N11" s="29">
        <v>8</v>
      </c>
      <c r="O11" s="29">
        <v>8</v>
      </c>
      <c r="P11" s="29">
        <v>2</v>
      </c>
      <c r="Q11" s="29">
        <v>2</v>
      </c>
      <c r="R11" s="29">
        <v>5</v>
      </c>
      <c r="S11" s="29">
        <v>2</v>
      </c>
      <c r="T11" s="29">
        <v>5</v>
      </c>
      <c r="U11" s="29">
        <v>8</v>
      </c>
      <c r="V11" s="29">
        <v>5</v>
      </c>
      <c r="W11" s="62">
        <f t="shared" si="0"/>
        <v>45</v>
      </c>
      <c r="Y11" s="3" t="s">
        <v>73</v>
      </c>
      <c r="Z11" s="29">
        <f>E35</f>
        <v>3.3333333333333335</v>
      </c>
      <c r="AA11" s="29">
        <f>P34</f>
        <v>143.5</v>
      </c>
    </row>
    <row r="12" spans="2:27" x14ac:dyDescent="0.25">
      <c r="B12" s="24">
        <v>9</v>
      </c>
      <c r="C12" s="24">
        <v>2</v>
      </c>
      <c r="D12" s="24">
        <v>2</v>
      </c>
      <c r="E12" s="24">
        <v>2</v>
      </c>
      <c r="F12" s="24">
        <v>2</v>
      </c>
      <c r="G12" s="24">
        <v>3</v>
      </c>
      <c r="H12" s="24">
        <v>3</v>
      </c>
      <c r="I12" s="24">
        <v>4</v>
      </c>
      <c r="J12" s="24">
        <v>3</v>
      </c>
      <c r="K12" s="24">
        <v>4</v>
      </c>
      <c r="M12" s="32">
        <v>9</v>
      </c>
      <c r="N12" s="29">
        <v>2.5</v>
      </c>
      <c r="O12" s="29">
        <v>2.5</v>
      </c>
      <c r="P12" s="29">
        <v>2.5</v>
      </c>
      <c r="Q12" s="29">
        <v>2.5</v>
      </c>
      <c r="R12" s="29">
        <v>6</v>
      </c>
      <c r="S12" s="29">
        <v>6</v>
      </c>
      <c r="T12" s="29">
        <v>8.5</v>
      </c>
      <c r="U12" s="29">
        <v>6</v>
      </c>
      <c r="V12" s="29">
        <v>8.5</v>
      </c>
      <c r="W12" s="62">
        <f t="shared" si="0"/>
        <v>45</v>
      </c>
      <c r="Y12" s="3" t="s">
        <v>74</v>
      </c>
      <c r="Z12" s="29">
        <f>F35</f>
        <v>3.2333333333333334</v>
      </c>
      <c r="AA12" s="29">
        <f>Q34</f>
        <v>137.5</v>
      </c>
    </row>
    <row r="13" spans="2:27" x14ac:dyDescent="0.25">
      <c r="B13" s="24">
        <v>10</v>
      </c>
      <c r="C13" s="24">
        <v>4</v>
      </c>
      <c r="D13" s="24">
        <v>4</v>
      </c>
      <c r="E13" s="24">
        <v>3</v>
      </c>
      <c r="F13" s="24">
        <v>4</v>
      </c>
      <c r="G13" s="24">
        <v>3</v>
      </c>
      <c r="H13" s="24">
        <v>4</v>
      </c>
      <c r="I13" s="24">
        <v>4</v>
      </c>
      <c r="J13" s="24">
        <v>2</v>
      </c>
      <c r="K13" s="24">
        <v>4</v>
      </c>
      <c r="M13" s="32">
        <v>10</v>
      </c>
      <c r="N13" s="29">
        <v>6.5</v>
      </c>
      <c r="O13" s="29">
        <v>6.5</v>
      </c>
      <c r="P13" s="29">
        <v>2.5</v>
      </c>
      <c r="Q13" s="29">
        <v>6.5</v>
      </c>
      <c r="R13" s="29">
        <v>2.5</v>
      </c>
      <c r="S13" s="29">
        <v>6.5</v>
      </c>
      <c r="T13" s="29">
        <v>6.5</v>
      </c>
      <c r="U13" s="29">
        <v>1</v>
      </c>
      <c r="V13" s="29">
        <v>6.5</v>
      </c>
      <c r="W13" s="62">
        <f t="shared" si="0"/>
        <v>45</v>
      </c>
      <c r="Y13" s="3" t="s">
        <v>75</v>
      </c>
      <c r="Z13" s="29">
        <f>G35</f>
        <v>3.4333333333333331</v>
      </c>
      <c r="AA13" s="29">
        <f>R34</f>
        <v>153</v>
      </c>
    </row>
    <row r="14" spans="2:27" x14ac:dyDescent="0.25">
      <c r="B14" s="24">
        <v>11</v>
      </c>
      <c r="C14" s="24">
        <v>4</v>
      </c>
      <c r="D14" s="24">
        <v>3</v>
      </c>
      <c r="E14" s="24">
        <v>5</v>
      </c>
      <c r="F14" s="24">
        <v>5</v>
      </c>
      <c r="G14" s="24">
        <v>4</v>
      </c>
      <c r="H14" s="24">
        <v>3</v>
      </c>
      <c r="I14" s="24">
        <v>4</v>
      </c>
      <c r="J14" s="24">
        <v>3</v>
      </c>
      <c r="K14" s="24">
        <v>5</v>
      </c>
      <c r="M14" s="32">
        <v>11</v>
      </c>
      <c r="N14" s="29">
        <v>5</v>
      </c>
      <c r="O14" s="29">
        <v>2</v>
      </c>
      <c r="P14" s="29">
        <v>8</v>
      </c>
      <c r="Q14" s="29">
        <v>8</v>
      </c>
      <c r="R14" s="29">
        <v>5</v>
      </c>
      <c r="S14" s="29">
        <v>2</v>
      </c>
      <c r="T14" s="29">
        <v>5</v>
      </c>
      <c r="U14" s="29">
        <v>2</v>
      </c>
      <c r="V14" s="29">
        <v>8</v>
      </c>
      <c r="W14" s="62">
        <f t="shared" si="0"/>
        <v>45</v>
      </c>
      <c r="Y14" s="3" t="s">
        <v>76</v>
      </c>
      <c r="Z14" s="29">
        <f>H35</f>
        <v>3.4333333333333331</v>
      </c>
      <c r="AA14" s="29">
        <f>S34</f>
        <v>152</v>
      </c>
    </row>
    <row r="15" spans="2:27" x14ac:dyDescent="0.25">
      <c r="B15" s="24">
        <v>12</v>
      </c>
      <c r="C15" s="24">
        <v>4</v>
      </c>
      <c r="D15" s="24">
        <v>3</v>
      </c>
      <c r="E15" s="24">
        <v>4</v>
      </c>
      <c r="F15" s="24">
        <v>2</v>
      </c>
      <c r="G15" s="24">
        <v>2</v>
      </c>
      <c r="H15" s="24">
        <v>2</v>
      </c>
      <c r="I15" s="24">
        <v>2</v>
      </c>
      <c r="J15" s="24">
        <v>4</v>
      </c>
      <c r="K15" s="24">
        <v>3</v>
      </c>
      <c r="M15" s="32">
        <v>12</v>
      </c>
      <c r="N15" s="29">
        <v>8</v>
      </c>
      <c r="O15" s="29">
        <v>5.5</v>
      </c>
      <c r="P15" s="29">
        <v>8</v>
      </c>
      <c r="Q15" s="29">
        <v>2.5</v>
      </c>
      <c r="R15" s="29">
        <v>2.5</v>
      </c>
      <c r="S15" s="29">
        <v>2.5</v>
      </c>
      <c r="T15" s="29">
        <v>2.5</v>
      </c>
      <c r="U15" s="29">
        <v>8</v>
      </c>
      <c r="V15" s="29">
        <v>5.5</v>
      </c>
      <c r="W15" s="62">
        <f t="shared" si="0"/>
        <v>45</v>
      </c>
      <c r="Y15" s="3" t="s">
        <v>77</v>
      </c>
      <c r="Z15" s="29">
        <f>I35</f>
        <v>3.7</v>
      </c>
      <c r="AA15" s="29">
        <f>T34</f>
        <v>173</v>
      </c>
    </row>
    <row r="16" spans="2:27" x14ac:dyDescent="0.25">
      <c r="B16" s="24">
        <v>13</v>
      </c>
      <c r="C16" s="24">
        <v>4</v>
      </c>
      <c r="D16" s="24">
        <v>4</v>
      </c>
      <c r="E16" s="24">
        <v>4</v>
      </c>
      <c r="F16" s="24">
        <v>3</v>
      </c>
      <c r="G16" s="24">
        <v>3</v>
      </c>
      <c r="H16" s="24">
        <v>4</v>
      </c>
      <c r="I16" s="24">
        <v>4</v>
      </c>
      <c r="J16" s="24">
        <v>4</v>
      </c>
      <c r="K16" s="24">
        <v>3</v>
      </c>
      <c r="M16" s="32">
        <v>13</v>
      </c>
      <c r="N16" s="29">
        <v>6.5</v>
      </c>
      <c r="O16" s="29">
        <v>6.5</v>
      </c>
      <c r="P16" s="29">
        <v>6.5</v>
      </c>
      <c r="Q16" s="29">
        <v>2</v>
      </c>
      <c r="R16" s="29">
        <v>2</v>
      </c>
      <c r="S16" s="29">
        <v>6.5</v>
      </c>
      <c r="T16" s="29">
        <v>6.5</v>
      </c>
      <c r="U16" s="29">
        <v>6.5</v>
      </c>
      <c r="V16" s="29">
        <v>2</v>
      </c>
      <c r="W16" s="62">
        <f t="shared" si="0"/>
        <v>45</v>
      </c>
      <c r="Y16" s="3" t="s">
        <v>78</v>
      </c>
      <c r="Z16" s="29">
        <f>J35</f>
        <v>3.4</v>
      </c>
      <c r="AA16" s="29">
        <f>U34</f>
        <v>154</v>
      </c>
    </row>
    <row r="17" spans="2:27" x14ac:dyDescent="0.25">
      <c r="B17" s="24">
        <v>14</v>
      </c>
      <c r="C17" s="24">
        <v>3</v>
      </c>
      <c r="D17" s="24">
        <v>3</v>
      </c>
      <c r="E17" s="24">
        <v>3</v>
      </c>
      <c r="F17" s="24">
        <v>3</v>
      </c>
      <c r="G17" s="24">
        <v>3</v>
      </c>
      <c r="H17" s="24">
        <v>4</v>
      </c>
      <c r="I17" s="24">
        <v>3</v>
      </c>
      <c r="J17" s="24">
        <v>4</v>
      </c>
      <c r="K17" s="24">
        <v>3</v>
      </c>
      <c r="M17" s="32">
        <v>14</v>
      </c>
      <c r="N17" s="29">
        <v>6</v>
      </c>
      <c r="O17" s="29">
        <v>6</v>
      </c>
      <c r="P17" s="29">
        <v>6</v>
      </c>
      <c r="Q17" s="29">
        <v>6</v>
      </c>
      <c r="R17" s="29">
        <v>6</v>
      </c>
      <c r="S17" s="29">
        <v>1.5</v>
      </c>
      <c r="T17" s="29">
        <v>6</v>
      </c>
      <c r="U17" s="29">
        <v>1.5</v>
      </c>
      <c r="V17" s="29">
        <v>6</v>
      </c>
      <c r="W17" s="62">
        <f t="shared" si="0"/>
        <v>45</v>
      </c>
      <c r="Y17" s="3" t="s">
        <v>79</v>
      </c>
      <c r="Z17" s="29">
        <f>K35</f>
        <v>3.5333333333333332</v>
      </c>
      <c r="AA17" s="29">
        <f>V34</f>
        <v>163</v>
      </c>
    </row>
    <row r="18" spans="2:27" x14ac:dyDescent="0.25">
      <c r="B18" s="24">
        <v>15</v>
      </c>
      <c r="C18" s="24">
        <v>1</v>
      </c>
      <c r="D18" s="24">
        <v>2</v>
      </c>
      <c r="E18" s="24">
        <v>1</v>
      </c>
      <c r="F18" s="24">
        <v>2</v>
      </c>
      <c r="G18" s="24">
        <v>1</v>
      </c>
      <c r="H18" s="24">
        <v>2</v>
      </c>
      <c r="I18" s="24">
        <v>3</v>
      </c>
      <c r="J18" s="24">
        <v>2</v>
      </c>
      <c r="K18" s="24">
        <v>5</v>
      </c>
      <c r="M18" s="32">
        <v>15</v>
      </c>
      <c r="N18" s="29">
        <v>2</v>
      </c>
      <c r="O18" s="29">
        <v>5.5</v>
      </c>
      <c r="P18" s="29">
        <v>2</v>
      </c>
      <c r="Q18" s="29">
        <v>5.5</v>
      </c>
      <c r="R18" s="29">
        <v>2</v>
      </c>
      <c r="S18" s="29">
        <v>5.5</v>
      </c>
      <c r="T18" s="29">
        <v>8</v>
      </c>
      <c r="U18" s="29">
        <v>5.5</v>
      </c>
      <c r="V18" s="29">
        <v>9</v>
      </c>
      <c r="W18" s="62">
        <f t="shared" si="0"/>
        <v>45</v>
      </c>
      <c r="Y18" s="53" t="s">
        <v>87</v>
      </c>
      <c r="Z18" s="56"/>
      <c r="AA18" s="64" t="s">
        <v>84</v>
      </c>
    </row>
    <row r="19" spans="2:27" x14ac:dyDescent="0.25">
      <c r="B19" s="24">
        <v>16</v>
      </c>
      <c r="C19" s="24">
        <v>4</v>
      </c>
      <c r="D19" s="24">
        <v>5</v>
      </c>
      <c r="E19" s="24">
        <v>3</v>
      </c>
      <c r="F19" s="24">
        <v>3</v>
      </c>
      <c r="G19" s="24">
        <v>3</v>
      </c>
      <c r="H19" s="24">
        <v>2</v>
      </c>
      <c r="I19" s="24">
        <v>5</v>
      </c>
      <c r="J19" s="24">
        <v>5</v>
      </c>
      <c r="K19" s="24">
        <v>5</v>
      </c>
      <c r="M19" s="32">
        <v>16</v>
      </c>
      <c r="N19" s="29">
        <v>5</v>
      </c>
      <c r="O19" s="29">
        <v>7.5</v>
      </c>
      <c r="P19" s="29">
        <v>3</v>
      </c>
      <c r="Q19" s="29">
        <v>3</v>
      </c>
      <c r="R19" s="29">
        <v>3</v>
      </c>
      <c r="S19" s="29">
        <v>1</v>
      </c>
      <c r="T19" s="29">
        <v>7.5</v>
      </c>
      <c r="U19" s="29">
        <v>7.5</v>
      </c>
      <c r="V19" s="29">
        <v>7.5</v>
      </c>
      <c r="W19" s="62">
        <f t="shared" si="0"/>
        <v>45</v>
      </c>
    </row>
    <row r="20" spans="2:27" x14ac:dyDescent="0.25">
      <c r="B20" s="24">
        <v>17</v>
      </c>
      <c r="C20" s="24">
        <v>5</v>
      </c>
      <c r="D20" s="24">
        <v>4</v>
      </c>
      <c r="E20" s="24">
        <v>4</v>
      </c>
      <c r="F20" s="24">
        <v>5</v>
      </c>
      <c r="G20" s="24">
        <v>4</v>
      </c>
      <c r="H20" s="24">
        <v>5</v>
      </c>
      <c r="I20" s="24">
        <v>4</v>
      </c>
      <c r="J20" s="24">
        <v>4</v>
      </c>
      <c r="K20" s="24">
        <v>4</v>
      </c>
      <c r="M20" s="32">
        <v>17</v>
      </c>
      <c r="N20" s="29">
        <v>8</v>
      </c>
      <c r="O20" s="29">
        <v>3.5</v>
      </c>
      <c r="P20" s="29">
        <v>3.5</v>
      </c>
      <c r="Q20" s="29">
        <v>8</v>
      </c>
      <c r="R20" s="29">
        <v>3.5</v>
      </c>
      <c r="S20" s="29">
        <v>8</v>
      </c>
      <c r="T20" s="29">
        <v>3.5</v>
      </c>
      <c r="U20" s="29">
        <v>3.5</v>
      </c>
      <c r="V20" s="29">
        <v>3.5</v>
      </c>
      <c r="W20" s="62">
        <f t="shared" si="0"/>
        <v>45</v>
      </c>
      <c r="Y20" t="s">
        <v>80</v>
      </c>
      <c r="Z20" s="39">
        <f>(12/((Z4*Z3)*(Z3+1))*SUMSQ(N34:V34)-3*(Z4)*(Z3+1))</f>
        <v>5.795555555555552</v>
      </c>
    </row>
    <row r="21" spans="2:27" x14ac:dyDescent="0.25">
      <c r="B21" s="24">
        <v>18</v>
      </c>
      <c r="C21" s="24">
        <v>2</v>
      </c>
      <c r="D21" s="24">
        <v>2</v>
      </c>
      <c r="E21" s="24">
        <v>2</v>
      </c>
      <c r="F21" s="24">
        <v>2</v>
      </c>
      <c r="G21" s="24">
        <v>2</v>
      </c>
      <c r="H21" s="24">
        <v>2</v>
      </c>
      <c r="I21" s="24">
        <v>2</v>
      </c>
      <c r="J21" s="24">
        <v>2</v>
      </c>
      <c r="K21" s="24">
        <v>2</v>
      </c>
      <c r="M21" s="32">
        <v>18</v>
      </c>
      <c r="N21" s="29">
        <v>5</v>
      </c>
      <c r="O21" s="29">
        <v>5</v>
      </c>
      <c r="P21" s="29">
        <v>5</v>
      </c>
      <c r="Q21" s="29">
        <v>5</v>
      </c>
      <c r="R21" s="29">
        <v>5</v>
      </c>
      <c r="S21" s="29">
        <v>5</v>
      </c>
      <c r="T21" s="29">
        <v>5</v>
      </c>
      <c r="U21" s="29">
        <v>5</v>
      </c>
      <c r="V21" s="29">
        <v>5</v>
      </c>
      <c r="W21" s="62">
        <f t="shared" si="0"/>
        <v>45</v>
      </c>
      <c r="Y21" t="s">
        <v>81</v>
      </c>
      <c r="Z21" s="39">
        <f>_xlfn.CHISQ.INV.RT(0.05,8)</f>
        <v>15.507313055865453</v>
      </c>
    </row>
    <row r="22" spans="2:27" x14ac:dyDescent="0.25">
      <c r="B22" s="24">
        <v>19</v>
      </c>
      <c r="C22" s="24">
        <v>1</v>
      </c>
      <c r="D22" s="24">
        <v>1</v>
      </c>
      <c r="E22" s="24">
        <v>2</v>
      </c>
      <c r="F22" s="24">
        <v>2</v>
      </c>
      <c r="G22" s="24">
        <v>3</v>
      </c>
      <c r="H22" s="24">
        <v>3</v>
      </c>
      <c r="I22" s="24">
        <v>4</v>
      </c>
      <c r="J22" s="24">
        <v>4</v>
      </c>
      <c r="K22" s="24">
        <v>5</v>
      </c>
      <c r="M22" s="32">
        <v>19</v>
      </c>
      <c r="N22" s="29">
        <v>1.5</v>
      </c>
      <c r="O22" s="29">
        <v>1.5</v>
      </c>
      <c r="P22" s="29">
        <v>3.5</v>
      </c>
      <c r="Q22" s="29">
        <v>3.5</v>
      </c>
      <c r="R22" s="29">
        <v>5.5</v>
      </c>
      <c r="S22" s="29">
        <v>5.5</v>
      </c>
      <c r="T22" s="29">
        <v>7.5</v>
      </c>
      <c r="U22" s="29">
        <v>7.5</v>
      </c>
      <c r="V22" s="29">
        <v>9</v>
      </c>
      <c r="W22" s="62">
        <f t="shared" si="0"/>
        <v>45</v>
      </c>
      <c r="Y22" t="s">
        <v>82</v>
      </c>
      <c r="Z22" s="38" t="s">
        <v>83</v>
      </c>
    </row>
    <row r="23" spans="2:27" x14ac:dyDescent="0.25">
      <c r="B23" s="24">
        <v>20</v>
      </c>
      <c r="C23" s="24">
        <v>3</v>
      </c>
      <c r="D23" s="24">
        <v>3</v>
      </c>
      <c r="E23" s="24">
        <v>3</v>
      </c>
      <c r="F23" s="24">
        <v>3</v>
      </c>
      <c r="G23" s="24">
        <v>2</v>
      </c>
      <c r="H23" s="24">
        <v>2</v>
      </c>
      <c r="I23" s="24">
        <v>2</v>
      </c>
      <c r="J23" s="24">
        <v>2</v>
      </c>
      <c r="K23" s="24">
        <v>2</v>
      </c>
      <c r="M23" s="32">
        <v>20</v>
      </c>
      <c r="N23" s="29">
        <v>7.5</v>
      </c>
      <c r="O23" s="29">
        <v>7.5</v>
      </c>
      <c r="P23" s="29">
        <v>7.5</v>
      </c>
      <c r="Q23" s="29">
        <v>7.5</v>
      </c>
      <c r="R23" s="29">
        <v>3</v>
      </c>
      <c r="S23" s="29">
        <v>3</v>
      </c>
      <c r="T23" s="29">
        <v>3</v>
      </c>
      <c r="U23" s="29">
        <v>3</v>
      </c>
      <c r="V23" s="29">
        <v>3</v>
      </c>
      <c r="W23" s="62">
        <f t="shared" si="0"/>
        <v>45</v>
      </c>
    </row>
    <row r="24" spans="2:27" x14ac:dyDescent="0.25">
      <c r="B24" s="24">
        <v>21</v>
      </c>
      <c r="C24" s="24">
        <v>5</v>
      </c>
      <c r="D24" s="24">
        <v>5</v>
      </c>
      <c r="E24" s="24">
        <v>5</v>
      </c>
      <c r="F24" s="24">
        <v>5</v>
      </c>
      <c r="G24" s="24">
        <v>5</v>
      </c>
      <c r="H24" s="24">
        <v>5</v>
      </c>
      <c r="I24" s="24">
        <v>5</v>
      </c>
      <c r="J24" s="24">
        <v>2</v>
      </c>
      <c r="K24" s="24">
        <v>2</v>
      </c>
      <c r="M24" s="32">
        <v>21</v>
      </c>
      <c r="N24" s="29">
        <v>6</v>
      </c>
      <c r="O24" s="29">
        <v>6</v>
      </c>
      <c r="P24" s="29">
        <v>6</v>
      </c>
      <c r="Q24" s="29">
        <v>6</v>
      </c>
      <c r="R24" s="29">
        <v>6</v>
      </c>
      <c r="S24" s="29">
        <v>6</v>
      </c>
      <c r="T24" s="29">
        <v>6</v>
      </c>
      <c r="U24" s="29">
        <v>1.5</v>
      </c>
      <c r="V24" s="29">
        <v>1.5</v>
      </c>
      <c r="W24" s="62">
        <f t="shared" si="0"/>
        <v>45</v>
      </c>
    </row>
    <row r="25" spans="2:27" x14ac:dyDescent="0.25">
      <c r="B25" s="24">
        <v>22</v>
      </c>
      <c r="C25" s="24">
        <v>3</v>
      </c>
      <c r="D25" s="24">
        <v>3</v>
      </c>
      <c r="E25" s="24">
        <v>3</v>
      </c>
      <c r="F25" s="24">
        <v>3</v>
      </c>
      <c r="G25" s="24">
        <v>5</v>
      </c>
      <c r="H25" s="24">
        <v>5</v>
      </c>
      <c r="I25" s="24">
        <v>5</v>
      </c>
      <c r="J25" s="24">
        <v>5</v>
      </c>
      <c r="K25" s="24">
        <v>5</v>
      </c>
      <c r="M25" s="32">
        <v>22</v>
      </c>
      <c r="N25" s="29">
        <v>2.5</v>
      </c>
      <c r="O25" s="29">
        <v>2.5</v>
      </c>
      <c r="P25" s="29">
        <v>2.5</v>
      </c>
      <c r="Q25" s="29">
        <v>2.5</v>
      </c>
      <c r="R25" s="29">
        <v>7</v>
      </c>
      <c r="S25" s="29">
        <v>7</v>
      </c>
      <c r="T25" s="29">
        <v>7</v>
      </c>
      <c r="U25" s="29">
        <v>7</v>
      </c>
      <c r="V25" s="29">
        <v>7</v>
      </c>
      <c r="W25" s="62">
        <f t="shared" si="0"/>
        <v>45</v>
      </c>
    </row>
    <row r="26" spans="2:27" x14ac:dyDescent="0.25">
      <c r="B26" s="24">
        <v>23</v>
      </c>
      <c r="C26" s="24">
        <v>4</v>
      </c>
      <c r="D26" s="24">
        <v>4</v>
      </c>
      <c r="E26" s="24">
        <v>4</v>
      </c>
      <c r="F26" s="24">
        <v>4</v>
      </c>
      <c r="G26" s="24">
        <v>4</v>
      </c>
      <c r="H26" s="24">
        <v>5</v>
      </c>
      <c r="I26" s="24">
        <v>5</v>
      </c>
      <c r="J26" s="24">
        <v>5</v>
      </c>
      <c r="K26" s="24">
        <v>5</v>
      </c>
      <c r="M26" s="32">
        <v>23</v>
      </c>
      <c r="N26" s="29">
        <v>3</v>
      </c>
      <c r="O26" s="29">
        <v>3</v>
      </c>
      <c r="P26" s="29">
        <v>3</v>
      </c>
      <c r="Q26" s="29">
        <v>3</v>
      </c>
      <c r="R26" s="29">
        <v>3</v>
      </c>
      <c r="S26" s="29">
        <v>7.5</v>
      </c>
      <c r="T26" s="29">
        <v>7.5</v>
      </c>
      <c r="U26" s="29">
        <v>7.5</v>
      </c>
      <c r="V26" s="29">
        <v>7.5</v>
      </c>
      <c r="W26" s="62">
        <f t="shared" si="0"/>
        <v>45</v>
      </c>
    </row>
    <row r="27" spans="2:27" x14ac:dyDescent="0.25">
      <c r="B27" s="24">
        <v>24</v>
      </c>
      <c r="C27" s="24">
        <v>3</v>
      </c>
      <c r="D27" s="24">
        <v>3</v>
      </c>
      <c r="E27" s="24">
        <v>3</v>
      </c>
      <c r="F27" s="24">
        <v>2</v>
      </c>
      <c r="G27" s="24">
        <v>2</v>
      </c>
      <c r="H27" s="24">
        <v>2</v>
      </c>
      <c r="I27" s="24">
        <v>1</v>
      </c>
      <c r="J27" s="24">
        <v>1</v>
      </c>
      <c r="K27" s="24">
        <v>1</v>
      </c>
      <c r="M27" s="32">
        <v>24</v>
      </c>
      <c r="N27" s="29">
        <v>5</v>
      </c>
      <c r="O27" s="29">
        <v>5</v>
      </c>
      <c r="P27" s="29">
        <v>5</v>
      </c>
      <c r="Q27" s="29">
        <v>8</v>
      </c>
      <c r="R27" s="29">
        <v>8</v>
      </c>
      <c r="S27" s="29">
        <v>8</v>
      </c>
      <c r="T27" s="29">
        <v>2</v>
      </c>
      <c r="U27" s="29">
        <v>2</v>
      </c>
      <c r="V27" s="29">
        <v>2</v>
      </c>
      <c r="W27" s="62">
        <f t="shared" si="0"/>
        <v>45</v>
      </c>
    </row>
    <row r="28" spans="2:27" x14ac:dyDescent="0.25">
      <c r="B28" s="24">
        <v>25</v>
      </c>
      <c r="C28" s="24">
        <v>5</v>
      </c>
      <c r="D28" s="24">
        <v>5</v>
      </c>
      <c r="E28" s="24">
        <v>5</v>
      </c>
      <c r="F28" s="24">
        <v>4</v>
      </c>
      <c r="G28" s="24">
        <v>4</v>
      </c>
      <c r="H28" s="24">
        <v>4</v>
      </c>
      <c r="I28" s="24">
        <v>5</v>
      </c>
      <c r="J28" s="24">
        <v>5</v>
      </c>
      <c r="K28" s="24">
        <v>5</v>
      </c>
      <c r="M28" s="32">
        <v>25</v>
      </c>
      <c r="N28" s="29">
        <v>6.5</v>
      </c>
      <c r="O28" s="29">
        <v>6.5</v>
      </c>
      <c r="P28" s="29">
        <v>6.5</v>
      </c>
      <c r="Q28" s="29">
        <v>2</v>
      </c>
      <c r="R28" s="29">
        <v>2</v>
      </c>
      <c r="S28" s="29">
        <v>2</v>
      </c>
      <c r="T28" s="29">
        <v>6.5</v>
      </c>
      <c r="U28" s="29">
        <v>6.5</v>
      </c>
      <c r="V28" s="29">
        <v>6.5</v>
      </c>
      <c r="W28" s="62">
        <f t="shared" si="0"/>
        <v>45</v>
      </c>
    </row>
    <row r="29" spans="2:27" x14ac:dyDescent="0.25">
      <c r="B29" s="24">
        <v>26</v>
      </c>
      <c r="C29" s="24">
        <v>3</v>
      </c>
      <c r="D29" s="24">
        <v>3</v>
      </c>
      <c r="E29" s="24">
        <v>3</v>
      </c>
      <c r="F29" s="24">
        <v>3</v>
      </c>
      <c r="G29" s="24">
        <v>3</v>
      </c>
      <c r="H29" s="24">
        <v>3</v>
      </c>
      <c r="I29" s="24">
        <v>3</v>
      </c>
      <c r="J29" s="24">
        <v>3</v>
      </c>
      <c r="K29" s="24">
        <v>3</v>
      </c>
      <c r="M29" s="32">
        <v>26</v>
      </c>
      <c r="N29" s="29">
        <v>5</v>
      </c>
      <c r="O29" s="29">
        <v>5</v>
      </c>
      <c r="P29" s="29">
        <v>5</v>
      </c>
      <c r="Q29" s="29">
        <v>5</v>
      </c>
      <c r="R29" s="29">
        <v>5</v>
      </c>
      <c r="S29" s="29">
        <v>5</v>
      </c>
      <c r="T29" s="29">
        <v>5</v>
      </c>
      <c r="U29" s="29">
        <v>5</v>
      </c>
      <c r="V29" s="29">
        <v>5</v>
      </c>
      <c r="W29" s="62">
        <f t="shared" si="0"/>
        <v>45</v>
      </c>
    </row>
    <row r="30" spans="2:27" x14ac:dyDescent="0.25">
      <c r="B30" s="24">
        <v>27</v>
      </c>
      <c r="C30" s="24">
        <v>2</v>
      </c>
      <c r="D30" s="24">
        <v>2</v>
      </c>
      <c r="E30" s="24">
        <v>2</v>
      </c>
      <c r="F30" s="24">
        <v>2</v>
      </c>
      <c r="G30" s="24">
        <v>2</v>
      </c>
      <c r="H30" s="24">
        <v>2</v>
      </c>
      <c r="I30" s="24">
        <v>2</v>
      </c>
      <c r="J30" s="24">
        <v>2</v>
      </c>
      <c r="K30" s="24">
        <v>2</v>
      </c>
      <c r="M30" s="32">
        <v>27</v>
      </c>
      <c r="N30" s="29">
        <v>5</v>
      </c>
      <c r="O30" s="29">
        <v>5</v>
      </c>
      <c r="P30" s="29">
        <v>5</v>
      </c>
      <c r="Q30" s="29">
        <v>5</v>
      </c>
      <c r="R30" s="29">
        <v>5</v>
      </c>
      <c r="S30" s="29">
        <v>5</v>
      </c>
      <c r="T30" s="29">
        <v>5</v>
      </c>
      <c r="U30" s="29">
        <v>5</v>
      </c>
      <c r="V30" s="29">
        <v>5</v>
      </c>
      <c r="W30" s="62">
        <f t="shared" si="0"/>
        <v>45</v>
      </c>
    </row>
    <row r="31" spans="2:27" x14ac:dyDescent="0.25">
      <c r="B31" s="24">
        <v>28</v>
      </c>
      <c r="C31" s="24">
        <v>4</v>
      </c>
      <c r="D31" s="24">
        <v>3</v>
      </c>
      <c r="E31" s="24">
        <v>4</v>
      </c>
      <c r="F31" s="24">
        <v>3</v>
      </c>
      <c r="G31" s="24">
        <v>4</v>
      </c>
      <c r="H31" s="24">
        <v>4</v>
      </c>
      <c r="I31" s="24">
        <v>4</v>
      </c>
      <c r="J31" s="24">
        <v>5</v>
      </c>
      <c r="K31" s="24">
        <v>5</v>
      </c>
      <c r="M31" s="32">
        <v>28</v>
      </c>
      <c r="N31" s="29">
        <v>5</v>
      </c>
      <c r="O31" s="29">
        <v>1.5</v>
      </c>
      <c r="P31" s="29">
        <v>5</v>
      </c>
      <c r="Q31" s="29">
        <v>1.5</v>
      </c>
      <c r="R31" s="29">
        <v>5</v>
      </c>
      <c r="S31" s="29">
        <v>5</v>
      </c>
      <c r="T31" s="29">
        <v>5</v>
      </c>
      <c r="U31" s="29">
        <v>8.5</v>
      </c>
      <c r="V31" s="29">
        <v>8.5</v>
      </c>
      <c r="W31" s="62">
        <f t="shared" si="0"/>
        <v>45</v>
      </c>
    </row>
    <row r="32" spans="2:27" x14ac:dyDescent="0.25">
      <c r="B32" s="24">
        <v>29</v>
      </c>
      <c r="C32" s="24">
        <v>4</v>
      </c>
      <c r="D32" s="24">
        <v>4</v>
      </c>
      <c r="E32" s="24">
        <v>4</v>
      </c>
      <c r="F32" s="24">
        <v>5</v>
      </c>
      <c r="G32" s="24">
        <v>5</v>
      </c>
      <c r="H32" s="24">
        <v>5</v>
      </c>
      <c r="I32" s="24">
        <v>5</v>
      </c>
      <c r="J32" s="24">
        <v>1</v>
      </c>
      <c r="K32" s="24">
        <v>1</v>
      </c>
      <c r="M32" s="32">
        <v>29</v>
      </c>
      <c r="N32" s="29">
        <v>4</v>
      </c>
      <c r="O32" s="29">
        <v>4</v>
      </c>
      <c r="P32" s="29">
        <v>4</v>
      </c>
      <c r="Q32" s="29">
        <v>7.5</v>
      </c>
      <c r="R32" s="29">
        <v>7.5</v>
      </c>
      <c r="S32" s="29">
        <v>7.5</v>
      </c>
      <c r="T32" s="29">
        <v>7.5</v>
      </c>
      <c r="U32" s="29">
        <v>1.5</v>
      </c>
      <c r="V32" s="29">
        <v>1.5</v>
      </c>
      <c r="W32" s="62">
        <f t="shared" si="0"/>
        <v>45</v>
      </c>
    </row>
    <row r="33" spans="2:23" x14ac:dyDescent="0.25">
      <c r="B33" s="24">
        <v>30</v>
      </c>
      <c r="C33" s="24">
        <v>2</v>
      </c>
      <c r="D33" s="24">
        <v>2</v>
      </c>
      <c r="E33" s="24">
        <v>2</v>
      </c>
      <c r="F33" s="24">
        <v>3</v>
      </c>
      <c r="G33" s="24">
        <v>3</v>
      </c>
      <c r="H33" s="24">
        <v>3</v>
      </c>
      <c r="I33" s="24">
        <v>4</v>
      </c>
      <c r="J33" s="24">
        <v>3</v>
      </c>
      <c r="K33" s="24">
        <v>2</v>
      </c>
      <c r="M33" s="32">
        <v>30</v>
      </c>
      <c r="N33" s="29">
        <v>2.5</v>
      </c>
      <c r="O33" s="29">
        <v>2.5</v>
      </c>
      <c r="P33" s="29">
        <v>2.5</v>
      </c>
      <c r="Q33" s="29">
        <v>6.5</v>
      </c>
      <c r="R33" s="29">
        <v>6.5</v>
      </c>
      <c r="S33" s="29">
        <v>6.5</v>
      </c>
      <c r="T33" s="29">
        <v>9</v>
      </c>
      <c r="U33" s="29">
        <v>6.5</v>
      </c>
      <c r="V33" s="29">
        <v>2.5</v>
      </c>
      <c r="W33" s="62">
        <f t="shared" si="0"/>
        <v>45</v>
      </c>
    </row>
    <row r="34" spans="2:23" x14ac:dyDescent="0.25">
      <c r="B34" s="53" t="s">
        <v>18</v>
      </c>
      <c r="C34" s="61">
        <f>SUM(C4:C33)</f>
        <v>99</v>
      </c>
      <c r="D34" s="61">
        <f t="shared" ref="D34:K34" si="1">SUM(D4:D33)</f>
        <v>98</v>
      </c>
      <c r="E34" s="61">
        <f t="shared" si="1"/>
        <v>100</v>
      </c>
      <c r="F34" s="61">
        <f t="shared" si="1"/>
        <v>97</v>
      </c>
      <c r="G34" s="61">
        <f t="shared" si="1"/>
        <v>103</v>
      </c>
      <c r="H34" s="61">
        <f t="shared" si="1"/>
        <v>103</v>
      </c>
      <c r="I34" s="61">
        <f t="shared" si="1"/>
        <v>111</v>
      </c>
      <c r="J34" s="61">
        <f t="shared" si="1"/>
        <v>102</v>
      </c>
      <c r="K34" s="61">
        <f t="shared" si="1"/>
        <v>106</v>
      </c>
      <c r="M34" s="60" t="s">
        <v>18</v>
      </c>
      <c r="N34" s="62">
        <f>SUM(N4:N33)</f>
        <v>141.5</v>
      </c>
      <c r="O34" s="62">
        <f t="shared" ref="O34:W34" si="2">SUM(O4:O33)</f>
        <v>132.5</v>
      </c>
      <c r="P34" s="62">
        <f t="shared" si="2"/>
        <v>143.5</v>
      </c>
      <c r="Q34" s="62">
        <f t="shared" si="2"/>
        <v>137.5</v>
      </c>
      <c r="R34" s="62">
        <f t="shared" si="2"/>
        <v>153</v>
      </c>
      <c r="S34" s="62">
        <f t="shared" si="2"/>
        <v>152</v>
      </c>
      <c r="T34" s="62">
        <f t="shared" si="2"/>
        <v>173</v>
      </c>
      <c r="U34" s="62">
        <f t="shared" si="2"/>
        <v>154</v>
      </c>
      <c r="V34" s="62">
        <f t="shared" si="2"/>
        <v>163</v>
      </c>
      <c r="W34" s="62">
        <f t="shared" si="2"/>
        <v>1350</v>
      </c>
    </row>
    <row r="35" spans="2:23" x14ac:dyDescent="0.25">
      <c r="B35" s="53" t="s">
        <v>35</v>
      </c>
      <c r="C35" s="62">
        <f>AVERAGE(C4:C33)</f>
        <v>3.3</v>
      </c>
      <c r="D35" s="62">
        <f t="shared" ref="D35:K35" si="3">AVERAGE(D4:D33)</f>
        <v>3.2666666666666666</v>
      </c>
      <c r="E35" s="62">
        <f t="shared" si="3"/>
        <v>3.3333333333333335</v>
      </c>
      <c r="F35" s="62">
        <f t="shared" si="3"/>
        <v>3.2333333333333334</v>
      </c>
      <c r="G35" s="62">
        <f t="shared" si="3"/>
        <v>3.4333333333333331</v>
      </c>
      <c r="H35" s="62">
        <f t="shared" si="3"/>
        <v>3.4333333333333331</v>
      </c>
      <c r="I35" s="62">
        <f t="shared" si="3"/>
        <v>3.7</v>
      </c>
      <c r="J35" s="62">
        <f t="shared" si="3"/>
        <v>3.4</v>
      </c>
      <c r="K35" s="62">
        <f t="shared" si="3"/>
        <v>3.5333333333333332</v>
      </c>
      <c r="M35" s="60" t="s">
        <v>35</v>
      </c>
      <c r="N35" s="62">
        <f>AVERAGE(N4:N33)</f>
        <v>4.7166666666666668</v>
      </c>
      <c r="O35" s="62">
        <f t="shared" ref="O35:V35" si="4">AVERAGE(O4:O33)</f>
        <v>4.416666666666667</v>
      </c>
      <c r="P35" s="62">
        <f t="shared" si="4"/>
        <v>4.7833333333333332</v>
      </c>
      <c r="Q35" s="62">
        <f t="shared" si="4"/>
        <v>4.583333333333333</v>
      </c>
      <c r="R35" s="62">
        <f t="shared" si="4"/>
        <v>5.0999999999999996</v>
      </c>
      <c r="S35" s="62">
        <f t="shared" si="4"/>
        <v>5.0666666666666664</v>
      </c>
      <c r="T35" s="62">
        <f t="shared" si="4"/>
        <v>5.7666666666666666</v>
      </c>
      <c r="U35" s="62">
        <f t="shared" si="4"/>
        <v>5.1333333333333337</v>
      </c>
      <c r="V35" s="62">
        <f t="shared" si="4"/>
        <v>5.4333333333333336</v>
      </c>
      <c r="W35" s="33"/>
    </row>
    <row r="37" spans="2:23" x14ac:dyDescent="0.25">
      <c r="C37">
        <v>2</v>
      </c>
      <c r="D37">
        <v>2</v>
      </c>
      <c r="E37">
        <v>1</v>
      </c>
      <c r="F37">
        <v>4</v>
      </c>
      <c r="G37">
        <v>2</v>
      </c>
      <c r="H37">
        <v>1</v>
      </c>
      <c r="J37">
        <v>2</v>
      </c>
      <c r="K37">
        <v>1</v>
      </c>
    </row>
  </sheetData>
  <mergeCells count="3">
    <mergeCell ref="C2:K2"/>
    <mergeCell ref="N2:V2"/>
    <mergeCell ref="W2:W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Uji Warna L</vt:lpstr>
      <vt:lpstr>Uji Warna a</vt:lpstr>
      <vt:lpstr>Uji Warna b</vt:lpstr>
      <vt:lpstr>Uji TPT</vt:lpstr>
      <vt:lpstr>Orlep Warna</vt:lpstr>
      <vt:lpstr>Orlep Tekstur</vt:lpstr>
      <vt:lpstr>Orlep Aroma</vt:lpstr>
      <vt:lpstr>Orlep Rasa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Wahyudi</cp:lastModifiedBy>
  <dcterms:created xsi:type="dcterms:W3CDTF">2025-01-01T13:41:03Z</dcterms:created>
  <dcterms:modified xsi:type="dcterms:W3CDTF">2025-08-06T07:05:08Z</dcterms:modified>
</cp:coreProperties>
</file>